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emanda" sheetId="1" r:id="rId1"/>
    <sheet name="QGC-1" sheetId="2" r:id="rId2"/>
    <sheet name="QFAC-1A" sheetId="3" r:id="rId3"/>
    <sheet name="QFAC-2" sheetId="4" r:id="rId4"/>
    <sheet name="QFAC-3" sheetId="5" r:id="rId5"/>
    <sheet name="QGG-1" sheetId="6" r:id="rId6"/>
    <sheet name="QGF-1" sheetId="7" r:id="rId7"/>
    <sheet name="QDF-T2-2" sheetId="8" r:id="rId8"/>
    <sheet name="QDIL-T2-2" sheetId="9" r:id="rId9"/>
    <sheet name="QFB-1" sheetId="10" r:id="rId10"/>
    <sheet name="QGF-1-1" sheetId="11" r:id="rId11"/>
    <sheet name="QDF-T2-1" sheetId="12" r:id="rId12"/>
    <sheet name="QDIL-T2-1" sheetId="13" r:id="rId13"/>
    <sheet name="QDF-S2" sheetId="14" r:id="rId14"/>
    <sheet name="QDIL-S2" sheetId="15" r:id="rId15"/>
    <sheet name="QF-CFTV-1" sheetId="16" r:id="rId16"/>
    <sheet name="QGF-2" sheetId="17" r:id="rId17"/>
    <sheet name="QDF-T1" sheetId="18" r:id="rId18"/>
    <sheet name="QDIL-T1" sheetId="19" r:id="rId19"/>
    <sheet name="QFL-T-1" sheetId="20" r:id="rId20"/>
    <sheet name="QFL-T-2" sheetId="21" r:id="rId21"/>
    <sheet name="QGF-2-1" sheetId="22" r:id="rId22"/>
    <sheet name="QDF-S1" sheetId="23" r:id="rId23"/>
    <sheet name="QDIL-S1" sheetId="24" r:id="rId24"/>
    <sheet name="QFL-S-1" sheetId="25" r:id="rId25"/>
    <sheet name="QFL-S-2" sheetId="26" r:id="rId26"/>
    <sheet name="QF-CFTV-2" sheetId="27" r:id="rId27"/>
  </sheets>
  <definedNames>
    <definedName name="_xlnm.Print_Area" localSheetId="0">'Demanda'!$A$1:$K$37</definedName>
    <definedName name="_xlnm.Print_Area" localSheetId="0">'Demanda'!$A$1:$K$37</definedName>
  </definedNames>
  <calcPr fullCalcOnLoad="1"/>
</workbook>
</file>

<file path=xl/sharedStrings.xml><?xml version="1.0" encoding="utf-8"?>
<sst xmlns="http://schemas.openxmlformats.org/spreadsheetml/2006/main" count="1758" uniqueCount="145">
  <si>
    <t>DEMANDA</t>
  </si>
  <si>
    <t>Soma Total Iluminação e tomadas:</t>
  </si>
  <si>
    <t>W</t>
  </si>
  <si>
    <t xml:space="preserve">Iluminação e tomadas (PRIMEIROS 20kW): F.D 50% </t>
  </si>
  <si>
    <t xml:space="preserve">Iluminação e tomadas (EXCEDENTE DOS 12kW): F.D 50% </t>
  </si>
  <si>
    <t>Iluminação tomadas:</t>
  </si>
  <si>
    <t>VA</t>
  </si>
  <si>
    <t xml:space="preserve">Motores : 1x10,0CV </t>
  </si>
  <si>
    <t>DEM./MOTOR=</t>
  </si>
  <si>
    <t>FP=</t>
  </si>
  <si>
    <t>RENDIMENTO</t>
  </si>
  <si>
    <t>ÁGUA POTÁVEL + ELEVADOR</t>
  </si>
  <si>
    <t>POTÊNCIA INSTALADA = 1X10,0CVx736 =</t>
  </si>
  <si>
    <t>DEMANDA = (P / FD)</t>
  </si>
  <si>
    <t>FD1=</t>
  </si>
  <si>
    <t xml:space="preserve">Motores : 1x7,5CV </t>
  </si>
  <si>
    <t>ELEVADOR</t>
  </si>
  <si>
    <t>POTÊNCIA INSTALADA = 1X7,5CVx736 =</t>
  </si>
  <si>
    <t>FD2=</t>
  </si>
  <si>
    <t>Motores (TOTAL):</t>
  </si>
  <si>
    <t>x equipamentos de ar</t>
  </si>
  <si>
    <t>DEMANDA - NTC-04 CELG</t>
  </si>
  <si>
    <t xml:space="preserve">DEMANDA </t>
  </si>
  <si>
    <t xml:space="preserve">D = </t>
  </si>
  <si>
    <t xml:space="preserve">ID = </t>
  </si>
  <si>
    <t>A</t>
  </si>
  <si>
    <t>CONCLUSÕES:</t>
  </si>
  <si>
    <t>S.E. EM POSTE (ESTRUTURA H)- 500KVA - 380V</t>
  </si>
  <si>
    <t>DISJUNTOR: TERMOMAGNÉTICO TRIPOLAR DE 800A</t>
  </si>
  <si>
    <t>TUBULAÇÃO: 2xØ125mm FoGo</t>
  </si>
  <si>
    <t>CONDUTORES: 3 FASES E NEUTRO (4X4#185,0mm² - ) EPR - 90°C</t>
  </si>
  <si>
    <t xml:space="preserve">      TERRA: 2x2#(95mm² - isolado cor vd)(T).</t>
  </si>
  <si>
    <t>QGC-1 - QUADRO GERAL COMERCIAL - 1</t>
  </si>
  <si>
    <t>Nº CIRC.</t>
  </si>
  <si>
    <t>QUADROS</t>
  </si>
  <si>
    <t>POTÊNCIA(W)</t>
  </si>
  <si>
    <t>POTÊNCIA(VA)</t>
  </si>
  <si>
    <t>FATOR POTÊNCIA</t>
  </si>
  <si>
    <t>TENSÃO(V)</t>
  </si>
  <si>
    <t>ESQUEMA DE LIGAÇÃO</t>
  </si>
  <si>
    <t>CORRENTE (A)</t>
  </si>
  <si>
    <t>FASE mm²</t>
  </si>
  <si>
    <t>NEUTRO mm²</t>
  </si>
  <si>
    <t>TERRA mm²</t>
  </si>
  <si>
    <t>DISJUNTOR (A)</t>
  </si>
  <si>
    <t>DISP. DR 30mA (A)</t>
  </si>
  <si>
    <t>CURVA DISJUNTOR</t>
  </si>
  <si>
    <t>BALANCEAMENTO DE FASES</t>
  </si>
  <si>
    <t>A-N</t>
  </si>
  <si>
    <t>B-N</t>
  </si>
  <si>
    <t>C-N</t>
  </si>
  <si>
    <t>ABC</t>
  </si>
  <si>
    <t>QFAC-1A</t>
  </si>
  <si>
    <t>B</t>
  </si>
  <si>
    <t>QFAC-2</t>
  </si>
  <si>
    <t>C</t>
  </si>
  <si>
    <t>QFAC-3</t>
  </si>
  <si>
    <t>RESERVA</t>
  </si>
  <si>
    <t>SOMA TOTAL</t>
  </si>
  <si>
    <t>NFFFT</t>
  </si>
  <si>
    <t>3#50,0</t>
  </si>
  <si>
    <t>QFAC-1A - QUADRO DE FORÇA DO AR COND. - BLOCO ADM - LADO 1A (PREVISÃO)</t>
  </si>
  <si>
    <t>QUADRO</t>
  </si>
  <si>
    <t>QFAC-1B</t>
  </si>
  <si>
    <t>3#35,0</t>
  </si>
  <si>
    <t>FORÇA - AC (PREVISÃO)</t>
  </si>
  <si>
    <t>3#70,0</t>
  </si>
  <si>
    <t>QFAC-2 - QUADRO DE FORÇA DO AR COND. - BLOCO SALA DE AULA - TÉRREO (PREVISÃO)</t>
  </si>
  <si>
    <t>QFAC-2-1</t>
  </si>
  <si>
    <t>3#16</t>
  </si>
  <si>
    <t>QFAC-3 - QUADRO DE FORÇA DO AR COND. - BLOCO SALA DE AULA - TÉRREO (PREVISÃO)</t>
  </si>
  <si>
    <t>QFAC-3-1</t>
  </si>
  <si>
    <t>QGG-1 - QUADRO GERAL GERADOR - 1</t>
  </si>
  <si>
    <t>QGF-1</t>
  </si>
  <si>
    <t>QGF-2</t>
  </si>
  <si>
    <t>QGF-3</t>
  </si>
  <si>
    <t>QFG-1</t>
  </si>
  <si>
    <t>NFT</t>
  </si>
  <si>
    <t>2#6,0</t>
  </si>
  <si>
    <t>QGF-1 - QUADRO GERAL DE FORÇA - 1 - BLOCO ADM - LADO 1A</t>
  </si>
  <si>
    <t>QGF-1-1</t>
  </si>
  <si>
    <t>QDF-T2-2</t>
  </si>
  <si>
    <t>QDIL-T2-2</t>
  </si>
  <si>
    <t>QFB-1</t>
  </si>
  <si>
    <t>3#150,0</t>
  </si>
  <si>
    <t>QDF-T2-2 - QUADRO DE DISTRIBUIÇÃO DE FORÇA - TÉRREO - ADM 2</t>
  </si>
  <si>
    <t>TOMADAS (W)</t>
  </si>
  <si>
    <t>EQUIPAMENTO</t>
  </si>
  <si>
    <t>ESP.</t>
  </si>
  <si>
    <t xml:space="preserve">Força - </t>
  </si>
  <si>
    <t>Chuveiro</t>
  </si>
  <si>
    <t>3#35</t>
  </si>
  <si>
    <t>QDIL-T2-2 - QUADRO DE DISTRIBUIÇÃO DE ILUMINAÇÃO - TÉRREO - ADM 2</t>
  </si>
  <si>
    <t>LÂMPADAS (W)</t>
  </si>
  <si>
    <t>1x8</t>
  </si>
  <si>
    <t>1x26</t>
  </si>
  <si>
    <t>1x64</t>
  </si>
  <si>
    <t>2x26</t>
  </si>
  <si>
    <t>2x32</t>
  </si>
  <si>
    <t xml:space="preserve">Iluminação - </t>
  </si>
  <si>
    <t>3#6,0</t>
  </si>
  <si>
    <t>QFB-1 - QUADRO DE FORÇA DA BIBLIOTECA - ADM</t>
  </si>
  <si>
    <t>Iluminação -</t>
  </si>
  <si>
    <t>3#16,0</t>
  </si>
  <si>
    <t>QGF-1-1 - QUADRO GERAL DE FORÇA - 1 - BLOCO ADM - LADO 1B</t>
  </si>
  <si>
    <t>QDF-T2-1</t>
  </si>
  <si>
    <t>QDIL-T2-1</t>
  </si>
  <si>
    <t>QDF-S2</t>
  </si>
  <si>
    <t>QF-CFTV-1</t>
  </si>
  <si>
    <t>QDF-T2-1 - QUADRO DE DISTRIBUIÇÃO DE FORÇA - TÉRREO - ADM 1</t>
  </si>
  <si>
    <t>QDIL-T2-1 - QUADRO DE DISTRIBUIÇÃO DE ILUMINAÇÃO - TÉRREO - ADM 1</t>
  </si>
  <si>
    <t>2x16</t>
  </si>
  <si>
    <t>QDF-S2 - QUADRO DE DISTRIBUIÇÃO DE FORÇA - SUPERIOR - ADM</t>
  </si>
  <si>
    <t>QDIL-S2</t>
  </si>
  <si>
    <t>3#25,0</t>
  </si>
  <si>
    <t>QDIL-S2 - QUADRO DE DISTRIBUIÇÃO DE ILUMINAÇÃO - SUPERIOR - ADM</t>
  </si>
  <si>
    <t>QF-CFTV-1 - Quadro de Força - CFTV - 1</t>
  </si>
  <si>
    <t>EQUIPAMENTOS</t>
  </si>
  <si>
    <t>CORRENTE</t>
  </si>
  <si>
    <t>CONTATOR (A)</t>
  </si>
  <si>
    <t>RACKS - TÉRREO</t>
  </si>
  <si>
    <t>QGF-2- QUADRO GERAL DE FORÇA - 2 - BLOCO SALA DE AULA - TÉRREO</t>
  </si>
  <si>
    <t>QGF-2-1</t>
  </si>
  <si>
    <t>QDF-T1</t>
  </si>
  <si>
    <t>QDIL-T1</t>
  </si>
  <si>
    <t>QFL-T-1</t>
  </si>
  <si>
    <t>QFL-T-2</t>
  </si>
  <si>
    <t>QDF-T1 - QUADRO DE FORÇA - TÉRREO - BLOCO SALA DE AULA</t>
  </si>
  <si>
    <t>QDIL-T1 - QUADRO DE DISTRIBUIÇÃO DE ILUMINAÇÃO - TÉRREO - SALA DE AULA</t>
  </si>
  <si>
    <t>QFL-T-1 - QUADRO DE FORÇA DO LABORATÓRIO - TÉRREO - 1</t>
  </si>
  <si>
    <t>QFL-T- 2 - QUADRO DE FORÇA DO LABORATÓRIO - TÉRREO - 2</t>
  </si>
  <si>
    <t>QGF-2-1 - QUADRO GERAL DE FORÇA - 2 - BLOCO SALA DE AULA - SUPERIOR</t>
  </si>
  <si>
    <t>QDF-S1</t>
  </si>
  <si>
    <t>QDIL-S1</t>
  </si>
  <si>
    <t>QFL-S-1</t>
  </si>
  <si>
    <t>QFL-S-2</t>
  </si>
  <si>
    <t>QF-CFTV-2</t>
  </si>
  <si>
    <t>3#25</t>
  </si>
  <si>
    <t>QDF-S1 - QUADRO DE FORÇA - SUPERIOR - BLOCO SALA DE AULA</t>
  </si>
  <si>
    <t>QDIL-S1 - QUADRO DE DISTRIBUIÇÃO DE ILUMINAÇÃO - SUPERIOR - SALA DE AULA</t>
  </si>
  <si>
    <t>QFL-S-1 - QUADRO DE FORÇA DO LABORATÓRIO - SUPERIOR - 1</t>
  </si>
  <si>
    <t>QFL-T- 2 - QUADRO DE FORÇA DO LABORATÓRIO - SUPERIOR - 2</t>
  </si>
  <si>
    <t>QF-CFTV-2 - QUADRO DE FORÇA - CFTV - 2 - BLOCO SALA DE AULA - SUPERIOR</t>
  </si>
  <si>
    <t>RACKS - SUPERIOR</t>
  </si>
  <si>
    <t>CÂMERAS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</si>
</sst>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"/>
    <numFmt numFmtId="167" formatCode="0%"/>
    <numFmt numFmtId="168" formatCode="0"/>
    <numFmt numFmtId="169" formatCode="0.00%"/>
    <numFmt numFmtId="170" formatCode="#,##0.00"/>
    <numFmt numFmtId="171" formatCode="#,##0.0"/>
    <numFmt numFmtId="172" formatCode="0.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13">
    <xf numFmtId="164" fontId="0" fillId="0" borderId="0" xfId="0" applyAlignment="1">
      <alignment/>
    </xf>
    <xf numFmtId="164" fontId="0" fillId="0" borderId="0" xfId="27">
      <alignment/>
      <protection/>
    </xf>
    <xf numFmtId="164" fontId="2" fillId="2" borderId="1" xfId="27" applyFont="1" applyFill="1" applyBorder="1" applyAlignment="1">
      <alignment horizontal="center" vertical="center"/>
      <protection/>
    </xf>
    <xf numFmtId="164" fontId="0" fillId="3" borderId="0" xfId="27" applyFill="1">
      <alignment/>
      <protection/>
    </xf>
    <xf numFmtId="164" fontId="3" fillId="3" borderId="2" xfId="27" applyFont="1" applyFill="1" applyBorder="1">
      <alignment/>
      <protection/>
    </xf>
    <xf numFmtId="164" fontId="0" fillId="3" borderId="0" xfId="27" applyFill="1" applyBorder="1">
      <alignment/>
      <protection/>
    </xf>
    <xf numFmtId="165" fontId="4" fillId="3" borderId="0" xfId="27" applyNumberFormat="1" applyFont="1" applyFill="1" applyBorder="1">
      <alignment/>
      <protection/>
    </xf>
    <xf numFmtId="164" fontId="4" fillId="3" borderId="0" xfId="27" applyFont="1" applyFill="1" applyBorder="1">
      <alignment/>
      <protection/>
    </xf>
    <xf numFmtId="164" fontId="0" fillId="3" borderId="3" xfId="27" applyFill="1" applyBorder="1">
      <alignment/>
      <protection/>
    </xf>
    <xf numFmtId="166" fontId="4" fillId="3" borderId="2" xfId="27" applyNumberFormat="1" applyFont="1" applyFill="1" applyBorder="1">
      <alignment/>
      <protection/>
    </xf>
    <xf numFmtId="167" fontId="4" fillId="3" borderId="0" xfId="27" applyNumberFormat="1" applyFont="1" applyFill="1" applyBorder="1" applyAlignment="1">
      <alignment horizontal="center"/>
      <protection/>
    </xf>
    <xf numFmtId="164" fontId="0" fillId="0" borderId="0" xfId="27" applyBorder="1">
      <alignment/>
      <protection/>
    </xf>
    <xf numFmtId="164" fontId="0" fillId="3" borderId="2" xfId="27" applyFill="1" applyBorder="1">
      <alignment/>
      <protection/>
    </xf>
    <xf numFmtId="164" fontId="4" fillId="3" borderId="4" xfId="27" applyFont="1" applyFill="1" applyBorder="1" applyAlignment="1">
      <alignment horizontal="left"/>
      <protection/>
    </xf>
    <xf numFmtId="164" fontId="0" fillId="3" borderId="5" xfId="27" applyFill="1" applyBorder="1" applyAlignment="1">
      <alignment horizontal="left"/>
      <protection/>
    </xf>
    <xf numFmtId="164" fontId="0" fillId="3" borderId="6" xfId="27" applyFill="1" applyBorder="1" applyAlignment="1">
      <alignment horizontal="left"/>
      <protection/>
    </xf>
    <xf numFmtId="164" fontId="0" fillId="3" borderId="5" xfId="27" applyNumberFormat="1" applyFill="1" applyBorder="1" applyAlignment="1">
      <alignment horizontal="left"/>
      <protection/>
    </xf>
    <xf numFmtId="164" fontId="4" fillId="3" borderId="4" xfId="27" applyNumberFormat="1" applyFont="1" applyFill="1" applyBorder="1" applyAlignment="1">
      <alignment horizontal="left"/>
      <protection/>
    </xf>
    <xf numFmtId="164" fontId="4" fillId="3" borderId="6" xfId="27" applyNumberFormat="1" applyFont="1" applyFill="1" applyBorder="1" applyAlignment="1">
      <alignment horizontal="left"/>
      <protection/>
    </xf>
    <xf numFmtId="164" fontId="0" fillId="3" borderId="5" xfId="27" applyNumberFormat="1" applyFont="1" applyFill="1" applyBorder="1" applyAlignment="1">
      <alignment horizontal="left"/>
      <protection/>
    </xf>
    <xf numFmtId="164" fontId="0" fillId="3" borderId="7" xfId="27" applyNumberFormat="1" applyFill="1" applyBorder="1" applyAlignment="1">
      <alignment horizontal="left"/>
      <protection/>
    </xf>
    <xf numFmtId="164" fontId="5" fillId="3" borderId="2" xfId="27" applyFont="1" applyFill="1" applyBorder="1">
      <alignment/>
      <protection/>
    </xf>
    <xf numFmtId="164" fontId="4" fillId="3" borderId="0" xfId="27" applyFont="1" applyFill="1" applyBorder="1" applyAlignment="1">
      <alignment horizontal="left"/>
      <protection/>
    </xf>
    <xf numFmtId="164" fontId="0" fillId="3" borderId="0" xfId="27" applyFill="1" applyBorder="1" applyAlignment="1">
      <alignment horizontal="left"/>
      <protection/>
    </xf>
    <xf numFmtId="164" fontId="0" fillId="3" borderId="0" xfId="27" applyNumberFormat="1" applyFill="1" applyBorder="1" applyAlignment="1">
      <alignment horizontal="left"/>
      <protection/>
    </xf>
    <xf numFmtId="164" fontId="4" fillId="3" borderId="0" xfId="27" applyNumberFormat="1" applyFont="1" applyFill="1" applyBorder="1" applyAlignment="1">
      <alignment horizontal="left"/>
      <protection/>
    </xf>
    <xf numFmtId="164" fontId="0" fillId="3" borderId="0" xfId="27" applyNumberFormat="1" applyFont="1" applyFill="1" applyBorder="1" applyAlignment="1">
      <alignment horizontal="left"/>
      <protection/>
    </xf>
    <xf numFmtId="164" fontId="0" fillId="3" borderId="3" xfId="27" applyNumberFormat="1" applyFill="1" applyBorder="1" applyAlignment="1">
      <alignment horizontal="left"/>
      <protection/>
    </xf>
    <xf numFmtId="168" fontId="4" fillId="3" borderId="0" xfId="27" applyNumberFormat="1" applyFont="1" applyFill="1" applyBorder="1" applyAlignment="1">
      <alignment horizontal="right"/>
      <protection/>
    </xf>
    <xf numFmtId="168" fontId="4" fillId="3" borderId="0" xfId="27" applyNumberFormat="1" applyFont="1" applyFill="1" applyBorder="1" applyAlignment="1">
      <alignment horizontal="left"/>
      <protection/>
    </xf>
    <xf numFmtId="164" fontId="0" fillId="3" borderId="0" xfId="27" applyFont="1" applyFill="1" applyBorder="1">
      <alignment/>
      <protection/>
    </xf>
    <xf numFmtId="164" fontId="4" fillId="3" borderId="8" xfId="27" applyFont="1" applyFill="1" applyBorder="1">
      <alignment/>
      <protection/>
    </xf>
    <xf numFmtId="168" fontId="4" fillId="3" borderId="8" xfId="27" applyNumberFormat="1" applyFont="1" applyFill="1" applyBorder="1" applyAlignment="1">
      <alignment horizontal="center"/>
      <protection/>
    </xf>
    <xf numFmtId="164" fontId="0" fillId="3" borderId="8" xfId="27" applyFont="1" applyFill="1" applyBorder="1">
      <alignment/>
      <protection/>
    </xf>
    <xf numFmtId="164" fontId="0" fillId="3" borderId="8" xfId="27" applyFill="1" applyBorder="1">
      <alignment/>
      <protection/>
    </xf>
    <xf numFmtId="167" fontId="3" fillId="3" borderId="2" xfId="27" applyNumberFormat="1" applyFont="1" applyFill="1" applyBorder="1">
      <alignment/>
      <protection/>
    </xf>
    <xf numFmtId="169" fontId="4" fillId="3" borderId="0" xfId="27" applyNumberFormat="1" applyFont="1" applyFill="1" applyBorder="1">
      <alignment/>
      <protection/>
    </xf>
    <xf numFmtId="164" fontId="4" fillId="4" borderId="2" xfId="27" applyFont="1" applyFill="1" applyBorder="1">
      <alignment/>
      <protection/>
    </xf>
    <xf numFmtId="164" fontId="0" fillId="4" borderId="0" xfId="27" applyFill="1" applyBorder="1">
      <alignment/>
      <protection/>
    </xf>
    <xf numFmtId="164" fontId="0" fillId="4" borderId="2" xfId="27" applyFill="1" applyBorder="1">
      <alignment/>
      <protection/>
    </xf>
    <xf numFmtId="165" fontId="4" fillId="4" borderId="0" xfId="27" applyNumberFormat="1" applyFont="1" applyFill="1" applyBorder="1">
      <alignment/>
      <protection/>
    </xf>
    <xf numFmtId="164" fontId="4" fillId="4" borderId="0" xfId="27" applyFont="1" applyFill="1" applyBorder="1">
      <alignment/>
      <protection/>
    </xf>
    <xf numFmtId="164" fontId="4" fillId="3" borderId="9" xfId="27" applyFont="1" applyFill="1" applyBorder="1">
      <alignment/>
      <protection/>
    </xf>
    <xf numFmtId="164" fontId="0" fillId="3" borderId="10" xfId="27" applyFill="1" applyBorder="1">
      <alignment/>
      <protection/>
    </xf>
    <xf numFmtId="164" fontId="6" fillId="3" borderId="2" xfId="27" applyFont="1" applyFill="1" applyBorder="1">
      <alignment/>
      <protection/>
    </xf>
    <xf numFmtId="164" fontId="4" fillId="5" borderId="2" xfId="27" applyFont="1" applyFill="1" applyBorder="1">
      <alignment/>
      <protection/>
    </xf>
    <xf numFmtId="164" fontId="0" fillId="5" borderId="0" xfId="27" applyFill="1" applyBorder="1">
      <alignment/>
      <protection/>
    </xf>
    <xf numFmtId="164" fontId="4" fillId="3" borderId="2" xfId="27" applyFont="1" applyFill="1" applyBorder="1">
      <alignment/>
      <protection/>
    </xf>
    <xf numFmtId="164" fontId="7" fillId="6" borderId="11" xfId="20" applyFont="1" applyFill="1" applyBorder="1" applyAlignment="1">
      <alignment horizontal="center" vertical="center"/>
      <protection/>
    </xf>
    <xf numFmtId="164" fontId="3" fillId="0" borderId="11" xfId="20" applyFont="1" applyFill="1" applyBorder="1" applyAlignment="1">
      <alignment horizontal="center" vertical="center" textRotation="90"/>
      <protection/>
    </xf>
    <xf numFmtId="164" fontId="3" fillId="0" borderId="11" xfId="20" applyFont="1" applyFill="1" applyBorder="1" applyAlignment="1">
      <alignment horizontal="center" vertical="center"/>
      <protection/>
    </xf>
    <xf numFmtId="164" fontId="3" fillId="0" borderId="11" xfId="20" applyFont="1" applyFill="1" applyBorder="1" applyAlignment="1">
      <alignment horizontal="center" textRotation="90" wrapText="1"/>
      <protection/>
    </xf>
    <xf numFmtId="164" fontId="6" fillId="0" borderId="11" xfId="20" applyFont="1" applyBorder="1" applyAlignment="1">
      <alignment horizontal="center"/>
      <protection/>
    </xf>
    <xf numFmtId="164" fontId="0" fillId="0" borderId="11" xfId="20" applyFont="1" applyFill="1" applyBorder="1" applyAlignment="1">
      <alignment horizontal="center" vertical="center"/>
      <protection/>
    </xf>
    <xf numFmtId="168" fontId="0" fillId="3" borderId="11" xfId="20" applyNumberFormat="1" applyFont="1" applyFill="1" applyBorder="1" applyAlignment="1">
      <alignment horizontal="left"/>
      <protection/>
    </xf>
    <xf numFmtId="166" fontId="0" fillId="0" borderId="11" xfId="20" applyNumberFormat="1" applyFont="1" applyBorder="1" applyAlignment="1">
      <alignment horizontal="center"/>
      <protection/>
    </xf>
    <xf numFmtId="170" fontId="0" fillId="0" borderId="11" xfId="20" applyNumberFormat="1" applyBorder="1" applyAlignment="1">
      <alignment horizontal="center"/>
      <protection/>
    </xf>
    <xf numFmtId="166" fontId="0" fillId="0" borderId="11" xfId="20" applyNumberFormat="1" applyBorder="1" applyAlignment="1">
      <alignment horizontal="center"/>
      <protection/>
    </xf>
    <xf numFmtId="171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/>
    </xf>
    <xf numFmtId="168" fontId="0" fillId="0" borderId="11" xfId="20" applyNumberFormat="1" applyFont="1" applyFill="1" applyBorder="1" applyAlignment="1">
      <alignment horizontal="left"/>
      <protection/>
    </xf>
    <xf numFmtId="168" fontId="0" fillId="0" borderId="11" xfId="20" applyNumberFormat="1" applyFont="1" applyBorder="1" applyAlignment="1">
      <alignment horizontal="center"/>
      <protection/>
    </xf>
    <xf numFmtId="164" fontId="0" fillId="0" borderId="11" xfId="20" applyBorder="1" applyAlignment="1">
      <alignment horizontal="center"/>
      <protection/>
    </xf>
    <xf numFmtId="164" fontId="0" fillId="0" borderId="11" xfId="20" applyFont="1" applyBorder="1" applyAlignment="1">
      <alignment horizontal="center"/>
      <protection/>
    </xf>
    <xf numFmtId="164" fontId="0" fillId="0" borderId="11" xfId="20" applyFont="1" applyFill="1" applyBorder="1" applyAlignment="1">
      <alignment horizontal="center"/>
      <protection/>
    </xf>
    <xf numFmtId="168" fontId="0" fillId="0" borderId="11" xfId="20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4" fillId="6" borderId="11" xfId="0" applyFont="1" applyFill="1" applyBorder="1" applyAlignment="1">
      <alignment horizontal="center"/>
    </xf>
    <xf numFmtId="166" fontId="4" fillId="6" borderId="11" xfId="20" applyNumberFormat="1" applyFont="1" applyFill="1" applyBorder="1" applyAlignment="1">
      <alignment horizontal="center"/>
      <protection/>
    </xf>
    <xf numFmtId="164" fontId="4" fillId="6" borderId="11" xfId="20" applyFont="1" applyFill="1" applyBorder="1" applyAlignment="1">
      <alignment horizontal="center"/>
      <protection/>
    </xf>
    <xf numFmtId="166" fontId="4" fillId="6" borderId="11" xfId="0" applyNumberFormat="1" applyFont="1" applyFill="1" applyBorder="1" applyAlignment="1">
      <alignment horizontal="center"/>
    </xf>
    <xf numFmtId="170" fontId="4" fillId="6" borderId="11" xfId="20" applyNumberFormat="1" applyFont="1" applyFill="1" applyBorder="1" applyAlignment="1">
      <alignment horizontal="center"/>
      <protection/>
    </xf>
    <xf numFmtId="171" fontId="4" fillId="6" borderId="11" xfId="20" applyNumberFormat="1" applyFont="1" applyFill="1" applyBorder="1" applyAlignment="1">
      <alignment horizontal="center"/>
      <protection/>
    </xf>
    <xf numFmtId="168" fontId="4" fillId="6" borderId="5" xfId="20" applyNumberFormat="1" applyFont="1" applyFill="1" applyBorder="1" applyAlignment="1">
      <alignment horizontal="center"/>
      <protection/>
    </xf>
    <xf numFmtId="170" fontId="0" fillId="0" borderId="11" xfId="20" applyNumberFormat="1" applyFont="1" applyFill="1" applyBorder="1" applyAlignment="1">
      <alignment horizontal="center"/>
      <protection/>
    </xf>
    <xf numFmtId="171" fontId="0" fillId="0" borderId="11" xfId="20" applyNumberFormat="1" applyFont="1" applyFill="1" applyBorder="1" applyAlignment="1">
      <alignment horizontal="center"/>
      <protection/>
    </xf>
    <xf numFmtId="166" fontId="0" fillId="0" borderId="11" xfId="20" applyNumberFormat="1" applyFont="1" applyFill="1" applyBorder="1" applyAlignment="1">
      <alignment horizontal="center"/>
      <protection/>
    </xf>
    <xf numFmtId="164" fontId="0" fillId="0" borderId="0" xfId="20">
      <alignment/>
      <protection/>
    </xf>
    <xf numFmtId="171" fontId="0" fillId="0" borderId="11" xfId="20" applyNumberFormat="1" applyBorder="1" applyAlignment="1">
      <alignment horizontal="center"/>
      <protection/>
    </xf>
    <xf numFmtId="164" fontId="0" fillId="0" borderId="0" xfId="20" applyFill="1">
      <alignment/>
      <protection/>
    </xf>
    <xf numFmtId="168" fontId="6" fillId="0" borderId="11" xfId="20" applyNumberFormat="1" applyFont="1" applyFill="1" applyBorder="1" applyAlignment="1">
      <alignment horizontal="center"/>
      <protection/>
    </xf>
    <xf numFmtId="168" fontId="0" fillId="3" borderId="11" xfId="20" applyNumberFormat="1" applyFont="1" applyFill="1" applyBorder="1" applyAlignment="1">
      <alignment horizontal="center"/>
      <protection/>
    </xf>
    <xf numFmtId="164" fontId="0" fillId="0" borderId="11" xfId="0" applyBorder="1" applyAlignment="1">
      <alignment horizontal="center"/>
    </xf>
    <xf numFmtId="164" fontId="0" fillId="0" borderId="11" xfId="20" applyFill="1" applyBorder="1" applyAlignment="1">
      <alignment horizontal="center"/>
      <protection/>
    </xf>
    <xf numFmtId="168" fontId="4" fillId="6" borderId="11" xfId="20" applyNumberFormat="1" applyFont="1" applyFill="1" applyBorder="1" applyAlignment="1">
      <alignment horizontal="center"/>
      <protection/>
    </xf>
    <xf numFmtId="164" fontId="3" fillId="0" borderId="11" xfId="20" applyFont="1" applyFill="1" applyBorder="1" applyAlignment="1">
      <alignment horizontal="center" vertical="center" wrapText="1"/>
      <protection/>
    </xf>
    <xf numFmtId="164" fontId="0" fillId="0" borderId="11" xfId="0" applyBorder="1" applyAlignment="1">
      <alignment/>
    </xf>
    <xf numFmtId="164" fontId="8" fillId="0" borderId="11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center" textRotation="90" wrapText="1"/>
    </xf>
    <xf numFmtId="164" fontId="6" fillId="0" borderId="11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 horizontal="left"/>
    </xf>
    <xf numFmtId="168" fontId="0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64" fontId="4" fillId="0" borderId="12" xfId="0" applyFont="1" applyBorder="1" applyAlignment="1">
      <alignment/>
    </xf>
    <xf numFmtId="168" fontId="4" fillId="0" borderId="11" xfId="0" applyNumberFormat="1" applyFont="1" applyBorder="1" applyAlignment="1">
      <alignment horizontal="center"/>
    </xf>
    <xf numFmtId="164" fontId="4" fillId="6" borderId="11" xfId="0" applyFont="1" applyFill="1" applyBorder="1" applyAlignment="1">
      <alignment horizontal="left"/>
    </xf>
    <xf numFmtId="172" fontId="4" fillId="6" borderId="11" xfId="0" applyNumberFormat="1" applyFont="1" applyFill="1" applyBorder="1" applyAlignment="1">
      <alignment horizontal="center"/>
    </xf>
    <xf numFmtId="164" fontId="4" fillId="6" borderId="12" xfId="0" applyFont="1" applyFill="1" applyBorder="1" applyAlignment="1">
      <alignment/>
    </xf>
    <xf numFmtId="164" fontId="4" fillId="6" borderId="11" xfId="0" applyFont="1" applyFill="1" applyBorder="1" applyAlignment="1">
      <alignment horizontal="center" vertical="center"/>
    </xf>
    <xf numFmtId="171" fontId="4" fillId="6" borderId="11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4 2" xfId="23"/>
    <cellStyle name="Normal 4 3" xfId="24"/>
    <cellStyle name="Normal 5" xfId="25"/>
    <cellStyle name="Normal 5 2" xfId="26"/>
    <cellStyle name="Normal 5 3" xfId="27"/>
    <cellStyle name="Normal 6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00B050"/>
      <rgbColor rgb="00003300"/>
      <rgbColor rgb="00333300"/>
      <rgbColor rgb="00984807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8"/>
  <sheetViews>
    <sheetView tabSelected="1" zoomScale="70" zoomScaleNormal="70" workbookViewId="0" topLeftCell="A1">
      <selection activeCell="K14" sqref="K14"/>
    </sheetView>
  </sheetViews>
  <sheetFormatPr defaultColWidth="9.140625" defaultRowHeight="12.75"/>
  <cols>
    <col min="1" max="1" width="22.7109375" style="1" customWidth="1"/>
    <col min="2" max="2" width="17.8515625" style="1" customWidth="1"/>
    <col min="3" max="3" width="8.421875" style="1" customWidth="1"/>
    <col min="4" max="4" width="3.7109375" style="1" customWidth="1"/>
    <col min="5" max="5" width="13.00390625" style="1" customWidth="1"/>
    <col min="6" max="6" width="5.57421875" style="1" customWidth="1"/>
    <col min="7" max="7" width="22.8515625" style="1" customWidth="1"/>
    <col min="8" max="8" width="5.28125" style="1" customWidth="1"/>
    <col min="9" max="9" width="7.8515625" style="1" customWidth="1"/>
    <col min="10" max="10" width="9.00390625" style="1" customWidth="1"/>
    <col min="11" max="11" width="8.421875" style="1" customWidth="1"/>
    <col min="12" max="12" width="3.7109375" style="1" customWidth="1"/>
    <col min="13" max="16384" width="9.00390625" style="1" customWidth="1"/>
  </cols>
  <sheetData>
    <row r="1" spans="1:12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</v>
      </c>
      <c r="B2" s="5"/>
      <c r="C2" s="5"/>
      <c r="D2" s="5"/>
      <c r="E2" s="6">
        <f>'QGG-1'!D16</f>
        <v>356536</v>
      </c>
      <c r="F2" s="7" t="s">
        <v>2</v>
      </c>
      <c r="G2" s="5"/>
      <c r="H2" s="5"/>
      <c r="I2" s="5"/>
      <c r="J2" s="5"/>
      <c r="K2" s="8"/>
      <c r="L2" s="3"/>
    </row>
    <row r="3" spans="1:12" ht="12.75">
      <c r="A3" s="9"/>
      <c r="B3" s="7"/>
      <c r="C3" s="10"/>
      <c r="D3" s="10"/>
      <c r="E3" s="5"/>
      <c r="F3" s="5"/>
      <c r="G3" s="5"/>
      <c r="H3" s="5"/>
      <c r="I3" s="5"/>
      <c r="J3" s="5"/>
      <c r="K3" s="8"/>
      <c r="L3" s="3"/>
    </row>
    <row r="4" spans="1:12" ht="12.7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3"/>
    </row>
    <row r="5" spans="1:12" ht="12.75">
      <c r="A5" s="9">
        <v>12000</v>
      </c>
      <c r="B5" s="7" t="s">
        <v>2</v>
      </c>
      <c r="C5" s="10">
        <v>1</v>
      </c>
      <c r="D5" s="10"/>
      <c r="E5" s="7">
        <f>A5*C5</f>
        <v>12000</v>
      </c>
      <c r="F5" s="7" t="s">
        <v>2</v>
      </c>
      <c r="G5" s="5"/>
      <c r="H5" s="5"/>
      <c r="I5" s="5"/>
      <c r="J5" s="5"/>
      <c r="K5" s="8"/>
      <c r="L5" s="3"/>
    </row>
    <row r="6" spans="1:12" ht="12.7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8"/>
      <c r="L6" s="3"/>
    </row>
    <row r="7" spans="1:12" ht="12.75">
      <c r="A7" s="9">
        <f>E2-12000</f>
        <v>344536</v>
      </c>
      <c r="B7" s="7" t="s">
        <v>2</v>
      </c>
      <c r="C7" s="10">
        <v>0.5</v>
      </c>
      <c r="D7" s="10"/>
      <c r="E7" s="7">
        <f>A7*C7</f>
        <v>172268</v>
      </c>
      <c r="F7" s="7" t="s">
        <v>2</v>
      </c>
      <c r="G7" s="5"/>
      <c r="H7" s="5"/>
      <c r="I7" s="5"/>
      <c r="J7" s="5"/>
      <c r="K7" s="8"/>
      <c r="L7" s="3"/>
    </row>
    <row r="8" spans="1:12" ht="12.75">
      <c r="A8" s="4" t="s">
        <v>5</v>
      </c>
      <c r="B8" s="11"/>
      <c r="C8" s="11"/>
      <c r="D8" s="11"/>
      <c r="E8" s="6">
        <f>SUM(E7,E5)/0.92</f>
        <v>200291.30434782608</v>
      </c>
      <c r="F8" s="7" t="s">
        <v>6</v>
      </c>
      <c r="G8" s="5"/>
      <c r="H8" s="5"/>
      <c r="I8" s="5"/>
      <c r="J8" s="5"/>
      <c r="K8" s="8"/>
      <c r="L8" s="3"/>
    </row>
    <row r="9" spans="1:12" ht="12.75">
      <c r="A9" s="12"/>
      <c r="B9" s="5"/>
      <c r="C9" s="5"/>
      <c r="D9" s="5"/>
      <c r="E9" s="5"/>
      <c r="F9" s="5"/>
      <c r="G9" s="5"/>
      <c r="H9" s="5"/>
      <c r="I9" s="5"/>
      <c r="J9" s="5"/>
      <c r="K9" s="8"/>
      <c r="L9" s="3"/>
    </row>
    <row r="10" spans="1:12" ht="12.75">
      <c r="A10" s="4"/>
      <c r="B10" s="6"/>
      <c r="C10" s="7"/>
      <c r="D10" s="7"/>
      <c r="E10" s="5"/>
      <c r="F10" s="5"/>
      <c r="G10" s="5"/>
      <c r="H10" s="5"/>
      <c r="I10" s="5"/>
      <c r="J10" s="5"/>
      <c r="K10" s="8"/>
      <c r="L10" s="3"/>
    </row>
    <row r="11" spans="1:12" ht="12.75">
      <c r="A11" s="4" t="s">
        <v>7</v>
      </c>
      <c r="B11" s="13" t="s">
        <v>8</v>
      </c>
      <c r="C11" s="14">
        <v>10.76</v>
      </c>
      <c r="D11" s="15"/>
      <c r="E11" s="13" t="s">
        <v>9</v>
      </c>
      <c r="F11" s="16">
        <v>0.9</v>
      </c>
      <c r="G11" s="17" t="s">
        <v>10</v>
      </c>
      <c r="H11" s="18"/>
      <c r="I11" s="19">
        <v>0.76</v>
      </c>
      <c r="J11" s="17"/>
      <c r="K11" s="20"/>
      <c r="L11" s="3"/>
    </row>
    <row r="12" spans="1:12" ht="12.75">
      <c r="A12" s="21" t="s">
        <v>11</v>
      </c>
      <c r="B12" s="22"/>
      <c r="C12" s="23"/>
      <c r="D12" s="23"/>
      <c r="E12" s="22"/>
      <c r="F12" s="24"/>
      <c r="G12" s="25"/>
      <c r="H12" s="25"/>
      <c r="I12" s="26"/>
      <c r="J12" s="25"/>
      <c r="K12" s="27"/>
      <c r="L12" s="3"/>
    </row>
    <row r="13" spans="1:12" ht="12.75">
      <c r="A13" s="9" t="s">
        <v>12</v>
      </c>
      <c r="B13" s="7"/>
      <c r="C13" s="28">
        <f>1*(10)*736</f>
        <v>7360</v>
      </c>
      <c r="D13" s="29" t="s">
        <v>2</v>
      </c>
      <c r="E13" s="30" t="s">
        <v>13</v>
      </c>
      <c r="F13" s="5"/>
      <c r="G13" s="7"/>
      <c r="H13" s="7" t="s">
        <v>14</v>
      </c>
      <c r="I13" s="7">
        <f>1*C11*1000</f>
        <v>10760</v>
      </c>
      <c r="J13" s="7" t="s">
        <v>6</v>
      </c>
      <c r="K13" s="8"/>
      <c r="L13" s="3"/>
    </row>
    <row r="14" spans="1:12" ht="13.5">
      <c r="A14" s="9"/>
      <c r="B14" s="31"/>
      <c r="C14" s="32"/>
      <c r="D14" s="32"/>
      <c r="E14" s="33"/>
      <c r="F14" s="34"/>
      <c r="G14" s="31"/>
      <c r="H14" s="31"/>
      <c r="I14" s="31"/>
      <c r="J14" s="31"/>
      <c r="K14" s="8"/>
      <c r="L14" s="3"/>
    </row>
    <row r="15" spans="1:12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8"/>
      <c r="L15" s="3"/>
    </row>
    <row r="16" spans="1:12" ht="12.75">
      <c r="A16" s="4" t="s">
        <v>15</v>
      </c>
      <c r="B16" s="13" t="s">
        <v>8</v>
      </c>
      <c r="C16" s="14">
        <v>8.12</v>
      </c>
      <c r="D16" s="15"/>
      <c r="E16" s="13" t="s">
        <v>9</v>
      </c>
      <c r="F16" s="16">
        <v>0.85</v>
      </c>
      <c r="G16" s="17" t="s">
        <v>10</v>
      </c>
      <c r="H16" s="18"/>
      <c r="I16" s="19">
        <v>0.8</v>
      </c>
      <c r="J16" s="17"/>
      <c r="K16" s="20"/>
      <c r="L16" s="3"/>
    </row>
    <row r="17" spans="1:12" ht="12.75">
      <c r="A17" s="21" t="s">
        <v>16</v>
      </c>
      <c r="B17" s="22"/>
      <c r="C17" s="23"/>
      <c r="D17" s="23"/>
      <c r="E17" s="22"/>
      <c r="F17" s="24"/>
      <c r="G17" s="25"/>
      <c r="H17" s="25"/>
      <c r="I17" s="26"/>
      <c r="J17" s="25"/>
      <c r="K17" s="27"/>
      <c r="L17" s="3"/>
    </row>
    <row r="18" spans="1:12" ht="12.75">
      <c r="A18" s="9" t="s">
        <v>17</v>
      </c>
      <c r="B18" s="7"/>
      <c r="C18" s="28">
        <f>1*(7.5)*736</f>
        <v>5520</v>
      </c>
      <c r="D18" s="29" t="s">
        <v>2</v>
      </c>
      <c r="E18" s="30" t="s">
        <v>13</v>
      </c>
      <c r="F18" s="5"/>
      <c r="G18" s="7"/>
      <c r="H18" s="7" t="s">
        <v>18</v>
      </c>
      <c r="I18" s="7">
        <f>1*C16*1000</f>
        <v>8119.999999999999</v>
      </c>
      <c r="J18" s="7" t="s">
        <v>6</v>
      </c>
      <c r="K18" s="8"/>
      <c r="L18" s="3"/>
    </row>
    <row r="19" spans="1:12" ht="13.5">
      <c r="A19" s="9"/>
      <c r="B19" s="31"/>
      <c r="C19" s="32"/>
      <c r="D19" s="32"/>
      <c r="E19" s="33"/>
      <c r="F19" s="34"/>
      <c r="G19" s="31"/>
      <c r="H19" s="31"/>
      <c r="I19" s="31"/>
      <c r="J19" s="31"/>
      <c r="K19" s="8"/>
      <c r="L19" s="3"/>
    </row>
    <row r="20" spans="1:12" ht="13.5">
      <c r="A20" s="9"/>
      <c r="B20" s="31"/>
      <c r="C20" s="32"/>
      <c r="D20" s="32"/>
      <c r="E20" s="33"/>
      <c r="F20" s="34"/>
      <c r="G20" s="31"/>
      <c r="H20" s="31"/>
      <c r="I20" s="31"/>
      <c r="J20" s="31"/>
      <c r="K20" s="8"/>
      <c r="L20" s="3"/>
    </row>
    <row r="21" spans="1:12" ht="12.75">
      <c r="A21" s="4" t="s">
        <v>19</v>
      </c>
      <c r="B21" s="5"/>
      <c r="C21" s="5"/>
      <c r="D21" s="5"/>
      <c r="E21" s="7"/>
      <c r="F21" s="5"/>
      <c r="G21" s="5"/>
      <c r="H21" s="5"/>
      <c r="I21" s="5"/>
      <c r="J21" s="5"/>
      <c r="K21" s="8"/>
      <c r="L21" s="3"/>
    </row>
    <row r="22" spans="1:12" ht="12.75">
      <c r="A22" s="9">
        <f>SUM(I13,I18)</f>
        <v>18880</v>
      </c>
      <c r="B22" s="7" t="s">
        <v>6</v>
      </c>
      <c r="C22" s="10"/>
      <c r="D22" s="10"/>
      <c r="E22" s="5"/>
      <c r="F22" s="5"/>
      <c r="G22" s="5"/>
      <c r="H22" s="5"/>
      <c r="I22" s="5"/>
      <c r="J22" s="5"/>
      <c r="K22" s="8"/>
      <c r="L22" s="3"/>
    </row>
    <row r="23" spans="1:12" ht="12.75">
      <c r="A23" s="4" t="s">
        <v>20</v>
      </c>
      <c r="B23" s="6">
        <f>'QGC-1'!D15</f>
        <v>267000</v>
      </c>
      <c r="C23" s="7" t="s">
        <v>2</v>
      </c>
      <c r="D23" s="6"/>
      <c r="E23" s="6">
        <f>B23/0.92</f>
        <v>290217.39130434784</v>
      </c>
      <c r="F23" s="7" t="s">
        <v>6</v>
      </c>
      <c r="G23" s="5"/>
      <c r="H23" s="5"/>
      <c r="I23" s="5"/>
      <c r="J23" s="5"/>
      <c r="K23" s="8"/>
      <c r="L23" s="3"/>
    </row>
    <row r="24" spans="1:12" ht="13.5" customHeight="1">
      <c r="A24" s="35" t="s">
        <v>21</v>
      </c>
      <c r="B24" s="36">
        <v>0.75</v>
      </c>
      <c r="C24" s="7"/>
      <c r="D24" s="7"/>
      <c r="E24" s="7">
        <f>E23*B24</f>
        <v>217663.04347826086</v>
      </c>
      <c r="F24" s="7" t="s">
        <v>6</v>
      </c>
      <c r="G24" s="5"/>
      <c r="H24" s="5"/>
      <c r="I24" s="5"/>
      <c r="J24" s="5"/>
      <c r="K24" s="8"/>
      <c r="L24" s="3"/>
    </row>
    <row r="25" spans="1:12" ht="12.75">
      <c r="A25" s="4"/>
      <c r="B25" s="6"/>
      <c r="C25" s="7"/>
      <c r="D25" s="7"/>
      <c r="E25" s="5"/>
      <c r="F25" s="5"/>
      <c r="G25" s="5"/>
      <c r="H25" s="5"/>
      <c r="I25" s="5"/>
      <c r="J25" s="5"/>
      <c r="K25" s="8"/>
      <c r="L25" s="3"/>
    </row>
    <row r="26" spans="1:12" ht="12.75">
      <c r="A26" s="37" t="s">
        <v>22</v>
      </c>
      <c r="B26" s="38"/>
      <c r="C26" s="38"/>
      <c r="D26" s="5"/>
      <c r="E26" s="5"/>
      <c r="F26" s="5"/>
      <c r="G26" s="5"/>
      <c r="H26" s="5"/>
      <c r="I26" s="5"/>
      <c r="J26" s="5"/>
      <c r="K26" s="8"/>
      <c r="L26" s="3"/>
    </row>
    <row r="27" spans="1:12" ht="12.75">
      <c r="A27" s="39"/>
      <c r="B27" s="38"/>
      <c r="C27" s="38"/>
      <c r="D27" s="5"/>
      <c r="E27" s="5"/>
      <c r="F27" s="5"/>
      <c r="G27" s="5"/>
      <c r="H27" s="5"/>
      <c r="I27" s="5"/>
      <c r="J27" s="5"/>
      <c r="K27" s="8"/>
      <c r="L27" s="3"/>
    </row>
    <row r="28" spans="1:12" ht="12.75">
      <c r="A28" s="37" t="s">
        <v>23</v>
      </c>
      <c r="B28" s="40">
        <f>SUM(E8,A22,E24)</f>
        <v>436834.3478260869</v>
      </c>
      <c r="C28" s="41" t="s">
        <v>6</v>
      </c>
      <c r="D28" s="7"/>
      <c r="E28" s="5"/>
      <c r="F28" s="5"/>
      <c r="G28" s="5"/>
      <c r="H28" s="5"/>
      <c r="I28" s="5"/>
      <c r="J28" s="5"/>
      <c r="K28" s="8"/>
      <c r="L28" s="3"/>
    </row>
    <row r="29" spans="1:12" ht="12.75">
      <c r="A29" s="37" t="s">
        <v>24</v>
      </c>
      <c r="B29" s="40">
        <f>B28/380/(SQRT(3))</f>
        <v>663.7011271280682</v>
      </c>
      <c r="C29" s="41" t="s">
        <v>25</v>
      </c>
      <c r="D29" s="7"/>
      <c r="E29" s="5"/>
      <c r="F29" s="5"/>
      <c r="G29" s="5"/>
      <c r="H29" s="5"/>
      <c r="I29" s="5"/>
      <c r="J29" s="5"/>
      <c r="K29" s="8"/>
      <c r="L29" s="3"/>
    </row>
    <row r="30" spans="1:12" ht="13.5">
      <c r="A30" s="42"/>
      <c r="B30" s="31"/>
      <c r="C30" s="34"/>
      <c r="D30" s="34"/>
      <c r="E30" s="34"/>
      <c r="F30" s="34"/>
      <c r="G30" s="34"/>
      <c r="H30" s="34"/>
      <c r="I30" s="34"/>
      <c r="J30" s="34"/>
      <c r="K30" s="43"/>
      <c r="L30" s="3"/>
    </row>
    <row r="31" spans="1:12" ht="12.75">
      <c r="A31" s="12"/>
      <c r="B31" s="5"/>
      <c r="C31" s="5"/>
      <c r="D31" s="5"/>
      <c r="E31" s="5"/>
      <c r="F31" s="5"/>
      <c r="G31" s="5"/>
      <c r="H31" s="5"/>
      <c r="I31" s="5"/>
      <c r="J31" s="5"/>
      <c r="K31" s="8"/>
      <c r="L31" s="3"/>
    </row>
    <row r="32" spans="1:12" ht="12.75">
      <c r="A32" s="44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8"/>
      <c r="L32" s="3"/>
    </row>
    <row r="33" spans="1:12" ht="12.75">
      <c r="A33" s="45" t="s">
        <v>27</v>
      </c>
      <c r="B33" s="46"/>
      <c r="C33" s="5"/>
      <c r="D33" s="5"/>
      <c r="E33" s="5"/>
      <c r="F33" s="5"/>
      <c r="G33" s="5"/>
      <c r="H33" s="5"/>
      <c r="I33" s="5"/>
      <c r="J33" s="5"/>
      <c r="K33" s="8"/>
      <c r="L33" s="3"/>
    </row>
    <row r="34" spans="1:12" ht="12.75">
      <c r="A34" s="47" t="s">
        <v>28</v>
      </c>
      <c r="B34" s="7"/>
      <c r="C34" s="5"/>
      <c r="D34" s="5"/>
      <c r="E34" s="5"/>
      <c r="F34" s="5"/>
      <c r="G34" s="5"/>
      <c r="H34" s="5"/>
      <c r="I34" s="5"/>
      <c r="J34" s="5"/>
      <c r="K34" s="8"/>
      <c r="L34" s="3"/>
    </row>
    <row r="35" spans="1:12" ht="12.75">
      <c r="A35" s="47" t="s">
        <v>29</v>
      </c>
      <c r="B35" s="7"/>
      <c r="C35" s="5"/>
      <c r="D35" s="5"/>
      <c r="E35" s="5"/>
      <c r="F35" s="5"/>
      <c r="G35" s="5"/>
      <c r="H35" s="5"/>
      <c r="I35" s="5"/>
      <c r="J35" s="5"/>
      <c r="K35" s="8"/>
      <c r="L35" s="3"/>
    </row>
    <row r="36" spans="1:12" ht="12.75">
      <c r="A36" s="47" t="s">
        <v>30</v>
      </c>
      <c r="B36" s="7"/>
      <c r="C36" s="5"/>
      <c r="D36" s="5"/>
      <c r="E36" s="5"/>
      <c r="F36" s="5"/>
      <c r="G36" s="5"/>
      <c r="H36" s="5"/>
      <c r="I36" s="5"/>
      <c r="J36" s="5"/>
      <c r="K36" s="8"/>
      <c r="L36" s="3"/>
    </row>
    <row r="37" spans="1:12" ht="13.5">
      <c r="A37" s="42"/>
      <c r="B37" s="31" t="s">
        <v>31</v>
      </c>
      <c r="C37" s="34"/>
      <c r="D37" s="34"/>
      <c r="E37" s="34"/>
      <c r="F37" s="34"/>
      <c r="G37" s="34"/>
      <c r="H37" s="34"/>
      <c r="I37" s="34"/>
      <c r="J37" s="34"/>
      <c r="K37" s="4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selectLockedCells="1" selectUnlockedCells="1"/>
  <mergeCells count="1">
    <mergeCell ref="A1:K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Y34"/>
  <sheetViews>
    <sheetView zoomScale="80" zoomScaleNormal="80" workbookViewId="0" topLeftCell="A1">
      <selection activeCell="K51" sqref="K5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5.28125" style="0" customWidth="1"/>
    <col min="5" max="5" width="5.140625" style="0" customWidth="1"/>
    <col min="6" max="7" width="7.140625" style="0" customWidth="1"/>
    <col min="8" max="8" width="7.00390625" style="0" customWidth="1"/>
    <col min="9" max="9" width="28.140625" style="0" customWidth="1"/>
    <col min="10" max="10" width="14.140625" style="0" customWidth="1"/>
    <col min="11" max="11" width="15.7109375" style="0" customWidth="1"/>
    <col min="12" max="12" width="7.140625" style="0" customWidth="1"/>
    <col min="13" max="13" width="5.7109375" style="0" customWidth="1"/>
    <col min="14" max="14" width="6.7109375" style="0" customWidth="1"/>
    <col min="15" max="15" width="6.57421875" style="0" customWidth="1"/>
    <col min="16" max="16" width="7.8515625" style="0" customWidth="1"/>
    <col min="17" max="17" width="6.8515625" style="0" customWidth="1"/>
    <col min="18" max="18" width="6.140625" style="0" customWidth="1"/>
    <col min="19" max="19" width="7.140625" style="0" customWidth="1"/>
    <col min="20" max="20" width="6.421875" style="0" customWidth="1"/>
    <col min="21" max="21" width="5.7109375" style="0" customWidth="1"/>
  </cols>
  <sheetData>
    <row r="1" spans="1:25" ht="12.75" customHeight="1">
      <c r="A1" s="48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2.75" customHeight="1">
      <c r="A4" s="49" t="s">
        <v>33</v>
      </c>
      <c r="B4" s="49"/>
      <c r="C4" s="85" t="s">
        <v>93</v>
      </c>
      <c r="D4" s="85"/>
      <c r="E4" s="85"/>
      <c r="F4" s="50" t="s">
        <v>86</v>
      </c>
      <c r="G4" s="50"/>
      <c r="H4" s="50"/>
      <c r="I4" s="50" t="s">
        <v>87</v>
      </c>
      <c r="J4" s="50" t="s">
        <v>35</v>
      </c>
      <c r="K4" s="50" t="s">
        <v>36</v>
      </c>
      <c r="L4" s="51" t="s">
        <v>37</v>
      </c>
      <c r="M4" s="51" t="s">
        <v>38</v>
      </c>
      <c r="N4" s="51" t="s">
        <v>39</v>
      </c>
      <c r="O4" s="51" t="s">
        <v>40</v>
      </c>
      <c r="P4" s="51" t="s">
        <v>41</v>
      </c>
      <c r="Q4" s="51" t="s">
        <v>42</v>
      </c>
      <c r="R4" s="51" t="s">
        <v>43</v>
      </c>
      <c r="S4" s="51" t="s">
        <v>44</v>
      </c>
      <c r="T4" s="51" t="s">
        <v>45</v>
      </c>
      <c r="U4" s="51" t="s">
        <v>46</v>
      </c>
      <c r="V4" s="50" t="s">
        <v>47</v>
      </c>
      <c r="W4" s="50"/>
      <c r="X4" s="50"/>
      <c r="Y4" s="50"/>
    </row>
    <row r="5" spans="1:25" ht="12.75" customHeight="1">
      <c r="A5" s="49"/>
      <c r="B5" s="49"/>
      <c r="C5" s="85"/>
      <c r="D5" s="85"/>
      <c r="E5" s="85"/>
      <c r="F5" s="50"/>
      <c r="G5" s="50"/>
      <c r="H5" s="50"/>
      <c r="I5" s="50"/>
      <c r="J5" s="50"/>
      <c r="K5" s="50"/>
      <c r="L5" s="51"/>
      <c r="M5" s="51"/>
      <c r="N5" s="51"/>
      <c r="O5" s="51"/>
      <c r="P5" s="51"/>
      <c r="Q5" s="51"/>
      <c r="R5" s="51"/>
      <c r="S5" s="51"/>
      <c r="T5" s="51"/>
      <c r="U5" s="51"/>
      <c r="V5" s="50"/>
      <c r="W5" s="50"/>
      <c r="X5" s="50"/>
      <c r="Y5" s="50"/>
    </row>
    <row r="6" spans="1:25" ht="42.75" customHeight="1">
      <c r="A6" s="49"/>
      <c r="B6" s="49"/>
      <c r="C6" s="85"/>
      <c r="D6" s="85"/>
      <c r="E6" s="85"/>
      <c r="F6" s="50"/>
      <c r="G6" s="50"/>
      <c r="H6" s="50"/>
      <c r="I6" s="50"/>
      <c r="J6" s="50"/>
      <c r="K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0"/>
      <c r="W6" s="50"/>
      <c r="X6" s="50"/>
      <c r="Y6" s="50"/>
    </row>
    <row r="7" spans="1:25" ht="15.75" customHeight="1">
      <c r="A7" s="49"/>
      <c r="B7" s="49"/>
      <c r="C7" s="80" t="s">
        <v>94</v>
      </c>
      <c r="D7" s="80" t="s">
        <v>97</v>
      </c>
      <c r="E7" s="80" t="s">
        <v>98</v>
      </c>
      <c r="F7" s="50"/>
      <c r="G7" s="50"/>
      <c r="H7" s="50"/>
      <c r="I7" s="50"/>
      <c r="J7" s="50"/>
      <c r="K7" s="50"/>
      <c r="L7" s="51"/>
      <c r="M7" s="51"/>
      <c r="N7" s="51"/>
      <c r="O7" s="51"/>
      <c r="P7" s="51"/>
      <c r="Q7" s="51"/>
      <c r="R7" s="51"/>
      <c r="S7" s="51"/>
      <c r="T7" s="51"/>
      <c r="U7" s="51"/>
      <c r="V7" s="50"/>
      <c r="W7" s="50"/>
      <c r="X7" s="50"/>
      <c r="Y7" s="50"/>
    </row>
    <row r="8" spans="1:25" ht="12.75">
      <c r="A8" s="49"/>
      <c r="B8" s="49"/>
      <c r="C8" s="80">
        <v>8</v>
      </c>
      <c r="D8" s="80">
        <v>52</v>
      </c>
      <c r="E8" s="80">
        <v>64</v>
      </c>
      <c r="F8" s="80">
        <v>150</v>
      </c>
      <c r="G8" s="80">
        <v>200</v>
      </c>
      <c r="H8" s="80" t="s">
        <v>88</v>
      </c>
      <c r="I8" s="50"/>
      <c r="J8" s="50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2" t="s">
        <v>48</v>
      </c>
      <c r="W8" s="52" t="s">
        <v>49</v>
      </c>
      <c r="X8" s="52" t="s">
        <v>50</v>
      </c>
      <c r="Y8" s="52" t="s">
        <v>51</v>
      </c>
    </row>
    <row r="9" spans="1:25" ht="12.75">
      <c r="A9" s="53">
        <v>1</v>
      </c>
      <c r="B9" s="53" t="s">
        <v>25</v>
      </c>
      <c r="C9" s="65"/>
      <c r="D9" s="65"/>
      <c r="E9" s="65">
        <v>18</v>
      </c>
      <c r="F9" s="81"/>
      <c r="G9" s="81"/>
      <c r="H9" s="81"/>
      <c r="I9" s="54" t="s">
        <v>99</v>
      </c>
      <c r="J9" s="55">
        <f aca="true" t="shared" si="0" ref="J9:J30">(C$8*C9)+(D$8*D9)+(E$8*E9)+(F$8*F9)+(G$8*G9)</f>
        <v>1152</v>
      </c>
      <c r="K9" s="55">
        <f aca="true" t="shared" si="1" ref="K9:K30">J9/L9</f>
        <v>1252.1739130434783</v>
      </c>
      <c r="L9" s="62">
        <v>0.92</v>
      </c>
      <c r="M9" s="62">
        <v>220</v>
      </c>
      <c r="N9" s="62" t="s">
        <v>77</v>
      </c>
      <c r="O9" s="58">
        <f aca="true" t="shared" si="2" ref="O9:O30">K9/M9</f>
        <v>5.691699604743083</v>
      </c>
      <c r="P9" s="58">
        <v>2.5</v>
      </c>
      <c r="Q9" s="58">
        <v>2.5</v>
      </c>
      <c r="R9" s="58">
        <v>2.5</v>
      </c>
      <c r="S9" s="62">
        <v>20</v>
      </c>
      <c r="T9" s="62"/>
      <c r="U9" s="63" t="s">
        <v>55</v>
      </c>
      <c r="V9" s="55">
        <f aca="true" t="shared" si="3" ref="V9:V31">IF((B9="A"),K9," ")</f>
        <v>1252.1739130434783</v>
      </c>
      <c r="W9" s="55">
        <f aca="true" t="shared" si="4" ref="W9:W30">IF((B9="B"),K9," ")</f>
        <v>0</v>
      </c>
      <c r="X9" s="55">
        <f aca="true" t="shared" si="5" ref="X9:X30">IF((B9="C"),K9," ")</f>
        <v>0</v>
      </c>
      <c r="Y9" s="59"/>
    </row>
    <row r="10" spans="1:25" ht="12.75">
      <c r="A10" s="53">
        <v>2</v>
      </c>
      <c r="B10" s="53" t="s">
        <v>53</v>
      </c>
      <c r="C10" s="81"/>
      <c r="D10" s="81"/>
      <c r="E10" s="81">
        <v>15</v>
      </c>
      <c r="F10" s="81"/>
      <c r="G10" s="81"/>
      <c r="H10" s="81"/>
      <c r="I10" s="54" t="s">
        <v>99</v>
      </c>
      <c r="J10" s="55">
        <f t="shared" si="0"/>
        <v>960</v>
      </c>
      <c r="K10" s="55">
        <f t="shared" si="1"/>
        <v>1043.4782608695652</v>
      </c>
      <c r="L10" s="62">
        <v>0.92</v>
      </c>
      <c r="M10" s="62">
        <v>220</v>
      </c>
      <c r="N10" s="62" t="s">
        <v>77</v>
      </c>
      <c r="O10" s="58">
        <f t="shared" si="2"/>
        <v>4.743083003952569</v>
      </c>
      <c r="P10" s="58">
        <v>2.5</v>
      </c>
      <c r="Q10" s="58">
        <v>2.5</v>
      </c>
      <c r="R10" s="58">
        <v>2.5</v>
      </c>
      <c r="S10" s="62">
        <v>20</v>
      </c>
      <c r="T10" s="62"/>
      <c r="U10" s="63" t="s">
        <v>55</v>
      </c>
      <c r="V10" s="55">
        <f t="shared" si="3"/>
        <v>0</v>
      </c>
      <c r="W10" s="55">
        <f t="shared" si="4"/>
        <v>1043.4782608695652</v>
      </c>
      <c r="X10" s="55">
        <f t="shared" si="5"/>
        <v>0</v>
      </c>
      <c r="Y10" s="59"/>
    </row>
    <row r="11" spans="1:25" ht="12.75">
      <c r="A11" s="53">
        <v>3</v>
      </c>
      <c r="B11" s="53" t="s">
        <v>55</v>
      </c>
      <c r="C11" s="81"/>
      <c r="D11" s="81"/>
      <c r="E11" s="81">
        <v>15</v>
      </c>
      <c r="F11" s="81"/>
      <c r="G11" s="81"/>
      <c r="H11" s="81"/>
      <c r="I11" s="54" t="s">
        <v>99</v>
      </c>
      <c r="J11" s="55">
        <f t="shared" si="0"/>
        <v>960</v>
      </c>
      <c r="K11" s="55">
        <f t="shared" si="1"/>
        <v>1043.4782608695652</v>
      </c>
      <c r="L11" s="62">
        <v>0.92</v>
      </c>
      <c r="M11" s="62">
        <v>220</v>
      </c>
      <c r="N11" s="62" t="s">
        <v>77</v>
      </c>
      <c r="O11" s="58">
        <f t="shared" si="2"/>
        <v>4.743083003952569</v>
      </c>
      <c r="P11" s="58">
        <v>2.5</v>
      </c>
      <c r="Q11" s="58">
        <v>2.5</v>
      </c>
      <c r="R11" s="58">
        <v>2.5</v>
      </c>
      <c r="S11" s="62">
        <v>20</v>
      </c>
      <c r="T11" s="62"/>
      <c r="U11" s="63" t="s">
        <v>55</v>
      </c>
      <c r="V11" s="55">
        <f t="shared" si="3"/>
        <v>0</v>
      </c>
      <c r="W11" s="55">
        <f t="shared" si="4"/>
        <v>0</v>
      </c>
      <c r="X11" s="55">
        <f t="shared" si="5"/>
        <v>1043.4782608695652</v>
      </c>
      <c r="Y11" s="59"/>
    </row>
    <row r="12" spans="1:25" ht="12.75">
      <c r="A12" s="53">
        <v>4</v>
      </c>
      <c r="B12" s="53" t="s">
        <v>25</v>
      </c>
      <c r="C12" s="81"/>
      <c r="D12" s="81">
        <v>4</v>
      </c>
      <c r="E12" s="81">
        <v>18</v>
      </c>
      <c r="F12" s="81"/>
      <c r="G12" s="81"/>
      <c r="H12" s="81"/>
      <c r="I12" s="54" t="s">
        <v>99</v>
      </c>
      <c r="J12" s="55">
        <f t="shared" si="0"/>
        <v>1360</v>
      </c>
      <c r="K12" s="55">
        <f t="shared" si="1"/>
        <v>1478.2608695652173</v>
      </c>
      <c r="L12" s="62">
        <v>0.92</v>
      </c>
      <c r="M12" s="62">
        <v>220</v>
      </c>
      <c r="N12" s="62" t="s">
        <v>77</v>
      </c>
      <c r="O12" s="58">
        <f t="shared" si="2"/>
        <v>6.719367588932806</v>
      </c>
      <c r="P12" s="58">
        <v>2.5</v>
      </c>
      <c r="Q12" s="58">
        <v>2.5</v>
      </c>
      <c r="R12" s="58">
        <v>2.5</v>
      </c>
      <c r="S12" s="62">
        <v>20</v>
      </c>
      <c r="T12" s="62"/>
      <c r="U12" s="63" t="s">
        <v>55</v>
      </c>
      <c r="V12" s="55">
        <f t="shared" si="3"/>
        <v>1478.2608695652173</v>
      </c>
      <c r="W12" s="55">
        <f t="shared" si="4"/>
        <v>0</v>
      </c>
      <c r="X12" s="55">
        <f t="shared" si="5"/>
        <v>0</v>
      </c>
      <c r="Y12" s="59"/>
    </row>
    <row r="13" spans="1:25" ht="12.75">
      <c r="A13" s="53">
        <v>5</v>
      </c>
      <c r="B13" s="53" t="s">
        <v>53</v>
      </c>
      <c r="C13" s="81"/>
      <c r="D13" s="81"/>
      <c r="E13" s="81"/>
      <c r="F13" s="81">
        <v>8</v>
      </c>
      <c r="G13" s="81"/>
      <c r="H13" s="81"/>
      <c r="I13" s="54" t="s">
        <v>102</v>
      </c>
      <c r="J13" s="55">
        <f t="shared" si="0"/>
        <v>1200</v>
      </c>
      <c r="K13" s="55">
        <f t="shared" si="1"/>
        <v>1304.3478260869565</v>
      </c>
      <c r="L13" s="62">
        <v>0.92</v>
      </c>
      <c r="M13" s="62">
        <v>220</v>
      </c>
      <c r="N13" s="62" t="s">
        <v>77</v>
      </c>
      <c r="O13" s="58">
        <f t="shared" si="2"/>
        <v>5.928853754940711</v>
      </c>
      <c r="P13" s="58">
        <v>2.5</v>
      </c>
      <c r="Q13" s="58">
        <v>2.5</v>
      </c>
      <c r="R13" s="58">
        <v>2.5</v>
      </c>
      <c r="S13" s="62">
        <v>20</v>
      </c>
      <c r="T13" s="62"/>
      <c r="U13" s="63" t="s">
        <v>55</v>
      </c>
      <c r="V13" s="55">
        <f t="shared" si="3"/>
        <v>0</v>
      </c>
      <c r="W13" s="55">
        <f t="shared" si="4"/>
        <v>1304.3478260869565</v>
      </c>
      <c r="X13" s="55">
        <f t="shared" si="5"/>
        <v>0</v>
      </c>
      <c r="Y13" s="59"/>
    </row>
    <row r="14" spans="1:25" ht="12.75">
      <c r="A14" s="53">
        <v>6</v>
      </c>
      <c r="B14" s="53" t="s">
        <v>55</v>
      </c>
      <c r="C14" s="81"/>
      <c r="D14" s="81"/>
      <c r="E14" s="81"/>
      <c r="F14" s="81"/>
      <c r="G14" s="81">
        <v>5</v>
      </c>
      <c r="H14" s="81"/>
      <c r="I14" s="54" t="s">
        <v>89</v>
      </c>
      <c r="J14" s="55">
        <f t="shared" si="0"/>
        <v>1000</v>
      </c>
      <c r="K14" s="55">
        <f t="shared" si="1"/>
        <v>1086.9565217391305</v>
      </c>
      <c r="L14" s="62">
        <v>0.92</v>
      </c>
      <c r="M14" s="62">
        <v>220</v>
      </c>
      <c r="N14" s="62" t="s">
        <v>77</v>
      </c>
      <c r="O14" s="58">
        <f t="shared" si="2"/>
        <v>4.940711462450593</v>
      </c>
      <c r="P14" s="58">
        <v>2.5</v>
      </c>
      <c r="Q14" s="58">
        <v>2.5</v>
      </c>
      <c r="R14" s="58">
        <v>2.5</v>
      </c>
      <c r="S14" s="62">
        <v>20</v>
      </c>
      <c r="T14" s="62">
        <v>25</v>
      </c>
      <c r="U14" s="63" t="s">
        <v>55</v>
      </c>
      <c r="V14" s="55">
        <f t="shared" si="3"/>
        <v>0</v>
      </c>
      <c r="W14" s="55">
        <f t="shared" si="4"/>
        <v>0</v>
      </c>
      <c r="X14" s="55">
        <f t="shared" si="5"/>
        <v>1086.9565217391305</v>
      </c>
      <c r="Y14" s="59"/>
    </row>
    <row r="15" spans="1:25" ht="12.75">
      <c r="A15" s="53">
        <v>7</v>
      </c>
      <c r="B15" s="53" t="s">
        <v>25</v>
      </c>
      <c r="C15" s="81"/>
      <c r="D15" s="81"/>
      <c r="E15" s="81"/>
      <c r="F15" s="81"/>
      <c r="G15" s="81">
        <v>6</v>
      </c>
      <c r="H15" s="81"/>
      <c r="I15" s="54" t="s">
        <v>89</v>
      </c>
      <c r="J15" s="55">
        <f t="shared" si="0"/>
        <v>1200</v>
      </c>
      <c r="K15" s="55">
        <f t="shared" si="1"/>
        <v>1304.3478260869565</v>
      </c>
      <c r="L15" s="62">
        <v>0.92</v>
      </c>
      <c r="M15" s="62">
        <v>220</v>
      </c>
      <c r="N15" s="62" t="s">
        <v>77</v>
      </c>
      <c r="O15" s="58">
        <f t="shared" si="2"/>
        <v>5.928853754940711</v>
      </c>
      <c r="P15" s="58">
        <v>2.5</v>
      </c>
      <c r="Q15" s="58">
        <v>2.5</v>
      </c>
      <c r="R15" s="58">
        <v>2.5</v>
      </c>
      <c r="S15" s="62">
        <v>20</v>
      </c>
      <c r="T15" s="62"/>
      <c r="U15" s="63" t="s">
        <v>55</v>
      </c>
      <c r="V15" s="55">
        <f t="shared" si="3"/>
        <v>1304.3478260869565</v>
      </c>
      <c r="W15" s="55">
        <f t="shared" si="4"/>
        <v>0</v>
      </c>
      <c r="X15" s="55">
        <f t="shared" si="5"/>
        <v>0</v>
      </c>
      <c r="Y15" s="59"/>
    </row>
    <row r="16" spans="1:25" ht="12.75">
      <c r="A16" s="53">
        <v>8</v>
      </c>
      <c r="B16" s="53" t="s">
        <v>53</v>
      </c>
      <c r="C16" s="81"/>
      <c r="D16" s="81"/>
      <c r="E16" s="81"/>
      <c r="F16" s="81"/>
      <c r="G16" s="81">
        <v>6</v>
      </c>
      <c r="H16" s="64"/>
      <c r="I16" s="54" t="s">
        <v>89</v>
      </c>
      <c r="J16" s="55">
        <f t="shared" si="0"/>
        <v>1200</v>
      </c>
      <c r="K16" s="55">
        <f t="shared" si="1"/>
        <v>1304.3478260869565</v>
      </c>
      <c r="L16" s="62">
        <v>0.92</v>
      </c>
      <c r="M16" s="62">
        <v>220</v>
      </c>
      <c r="N16" s="62" t="s">
        <v>77</v>
      </c>
      <c r="O16" s="58">
        <f t="shared" si="2"/>
        <v>5.928853754940711</v>
      </c>
      <c r="P16" s="58">
        <v>2.5</v>
      </c>
      <c r="Q16" s="58">
        <v>2.5</v>
      </c>
      <c r="R16" s="58">
        <v>2.5</v>
      </c>
      <c r="S16" s="62">
        <v>20</v>
      </c>
      <c r="T16" s="62"/>
      <c r="U16" s="63" t="s">
        <v>55</v>
      </c>
      <c r="V16" s="55">
        <f t="shared" si="3"/>
        <v>0</v>
      </c>
      <c r="W16" s="55">
        <f t="shared" si="4"/>
        <v>1304.3478260869565</v>
      </c>
      <c r="X16" s="55">
        <f t="shared" si="5"/>
        <v>0</v>
      </c>
      <c r="Y16" s="59"/>
    </row>
    <row r="17" spans="1:25" ht="12.75">
      <c r="A17" s="53">
        <v>9</v>
      </c>
      <c r="B17" s="53" t="s">
        <v>55</v>
      </c>
      <c r="C17" s="81"/>
      <c r="D17" s="81"/>
      <c r="E17" s="81"/>
      <c r="F17" s="81"/>
      <c r="G17" s="81">
        <v>6</v>
      </c>
      <c r="H17" s="82"/>
      <c r="I17" s="54" t="s">
        <v>89</v>
      </c>
      <c r="J17" s="55">
        <f t="shared" si="0"/>
        <v>1200</v>
      </c>
      <c r="K17" s="55">
        <f t="shared" si="1"/>
        <v>1304.3478260869565</v>
      </c>
      <c r="L17" s="62">
        <v>0.92</v>
      </c>
      <c r="M17" s="62">
        <v>220</v>
      </c>
      <c r="N17" s="62" t="s">
        <v>77</v>
      </c>
      <c r="O17" s="58">
        <f t="shared" si="2"/>
        <v>5.928853754940711</v>
      </c>
      <c r="P17" s="58">
        <v>2.5</v>
      </c>
      <c r="Q17" s="58">
        <v>2.5</v>
      </c>
      <c r="R17" s="58">
        <v>2.5</v>
      </c>
      <c r="S17" s="62">
        <v>20</v>
      </c>
      <c r="T17" s="62"/>
      <c r="U17" s="63" t="s">
        <v>55</v>
      </c>
      <c r="V17" s="55">
        <f t="shared" si="3"/>
        <v>0</v>
      </c>
      <c r="W17" s="55">
        <f t="shared" si="4"/>
        <v>0</v>
      </c>
      <c r="X17" s="55">
        <f t="shared" si="5"/>
        <v>1304.3478260869565</v>
      </c>
      <c r="Y17" s="59"/>
    </row>
    <row r="18" spans="1:25" ht="12.75">
      <c r="A18" s="53">
        <v>10</v>
      </c>
      <c r="B18" s="53" t="s">
        <v>25</v>
      </c>
      <c r="C18" s="65"/>
      <c r="D18" s="65"/>
      <c r="E18" s="65"/>
      <c r="F18" s="65"/>
      <c r="G18" s="65">
        <v>6</v>
      </c>
      <c r="H18" s="82"/>
      <c r="I18" s="54" t="s">
        <v>89</v>
      </c>
      <c r="J18" s="55">
        <f t="shared" si="0"/>
        <v>1200</v>
      </c>
      <c r="K18" s="55">
        <f t="shared" si="1"/>
        <v>1304.3478260869565</v>
      </c>
      <c r="L18" s="62">
        <v>0.92</v>
      </c>
      <c r="M18" s="62">
        <v>220</v>
      </c>
      <c r="N18" s="62" t="s">
        <v>77</v>
      </c>
      <c r="O18" s="58">
        <f t="shared" si="2"/>
        <v>5.928853754940711</v>
      </c>
      <c r="P18" s="58">
        <v>2.5</v>
      </c>
      <c r="Q18" s="58">
        <v>2.5</v>
      </c>
      <c r="R18" s="58">
        <v>2.5</v>
      </c>
      <c r="S18" s="62">
        <v>20</v>
      </c>
      <c r="T18" s="62"/>
      <c r="U18" s="63" t="s">
        <v>55</v>
      </c>
      <c r="V18" s="55">
        <f t="shared" si="3"/>
        <v>1304.3478260869565</v>
      </c>
      <c r="W18" s="55">
        <f t="shared" si="4"/>
        <v>0</v>
      </c>
      <c r="X18" s="55">
        <f t="shared" si="5"/>
        <v>0</v>
      </c>
      <c r="Y18" s="59"/>
    </row>
    <row r="19" spans="1:25" ht="12.75">
      <c r="A19" s="53">
        <v>11</v>
      </c>
      <c r="B19" s="53" t="s">
        <v>53</v>
      </c>
      <c r="C19" s="65"/>
      <c r="D19" s="65"/>
      <c r="E19" s="65"/>
      <c r="F19" s="65"/>
      <c r="G19" s="65">
        <v>6</v>
      </c>
      <c r="H19" s="82"/>
      <c r="I19" s="54" t="s">
        <v>89</v>
      </c>
      <c r="J19" s="55">
        <f t="shared" si="0"/>
        <v>1200</v>
      </c>
      <c r="K19" s="55">
        <f t="shared" si="1"/>
        <v>1304.3478260869565</v>
      </c>
      <c r="L19" s="62">
        <v>0.92</v>
      </c>
      <c r="M19" s="62">
        <v>220</v>
      </c>
      <c r="N19" s="62" t="s">
        <v>77</v>
      </c>
      <c r="O19" s="58">
        <f t="shared" si="2"/>
        <v>5.928853754940711</v>
      </c>
      <c r="P19" s="58">
        <v>2.5</v>
      </c>
      <c r="Q19" s="58">
        <v>2.5</v>
      </c>
      <c r="R19" s="58">
        <v>2.5</v>
      </c>
      <c r="S19" s="62">
        <v>20</v>
      </c>
      <c r="T19" s="62"/>
      <c r="U19" s="63" t="s">
        <v>55</v>
      </c>
      <c r="V19" s="55">
        <f t="shared" si="3"/>
        <v>0</v>
      </c>
      <c r="W19" s="55">
        <f t="shared" si="4"/>
        <v>1304.3478260869565</v>
      </c>
      <c r="X19" s="55">
        <f t="shared" si="5"/>
        <v>0</v>
      </c>
      <c r="Y19" s="59"/>
    </row>
    <row r="20" spans="1:25" ht="12.75">
      <c r="A20" s="53">
        <v>12</v>
      </c>
      <c r="B20" s="53" t="s">
        <v>55</v>
      </c>
      <c r="C20" s="65"/>
      <c r="D20" s="65"/>
      <c r="E20" s="65"/>
      <c r="F20" s="65"/>
      <c r="G20" s="65">
        <v>6</v>
      </c>
      <c r="H20" s="82"/>
      <c r="I20" s="54" t="s">
        <v>89</v>
      </c>
      <c r="J20" s="55">
        <f t="shared" si="0"/>
        <v>1200</v>
      </c>
      <c r="K20" s="55">
        <f t="shared" si="1"/>
        <v>1304.3478260869565</v>
      </c>
      <c r="L20" s="62">
        <v>0.92</v>
      </c>
      <c r="M20" s="62">
        <v>220</v>
      </c>
      <c r="N20" s="62" t="s">
        <v>77</v>
      </c>
      <c r="O20" s="58">
        <f t="shared" si="2"/>
        <v>5.928853754940711</v>
      </c>
      <c r="P20" s="58">
        <v>2.5</v>
      </c>
      <c r="Q20" s="58">
        <v>2.5</v>
      </c>
      <c r="R20" s="58">
        <v>2.5</v>
      </c>
      <c r="S20" s="62">
        <v>20</v>
      </c>
      <c r="T20" s="62"/>
      <c r="U20" s="63" t="s">
        <v>55</v>
      </c>
      <c r="V20" s="55">
        <f t="shared" si="3"/>
        <v>0</v>
      </c>
      <c r="W20" s="55">
        <f t="shared" si="4"/>
        <v>0</v>
      </c>
      <c r="X20" s="55">
        <f t="shared" si="5"/>
        <v>1304.3478260869565</v>
      </c>
      <c r="Y20" s="59"/>
    </row>
    <row r="21" spans="1:25" ht="12.75">
      <c r="A21" s="53">
        <v>13</v>
      </c>
      <c r="B21" s="53" t="s">
        <v>25</v>
      </c>
      <c r="C21" s="53"/>
      <c r="D21" s="53"/>
      <c r="E21" s="53"/>
      <c r="F21" s="53"/>
      <c r="G21" s="53">
        <v>6</v>
      </c>
      <c r="H21" s="82"/>
      <c r="I21" s="54" t="s">
        <v>89</v>
      </c>
      <c r="J21" s="55">
        <f t="shared" si="0"/>
        <v>1200</v>
      </c>
      <c r="K21" s="55">
        <f t="shared" si="1"/>
        <v>1304.3478260869565</v>
      </c>
      <c r="L21" s="62">
        <v>0.92</v>
      </c>
      <c r="M21" s="62">
        <v>220</v>
      </c>
      <c r="N21" s="62" t="s">
        <v>77</v>
      </c>
      <c r="O21" s="58">
        <f t="shared" si="2"/>
        <v>5.928853754940711</v>
      </c>
      <c r="P21" s="58">
        <v>2.5</v>
      </c>
      <c r="Q21" s="58">
        <v>2.5</v>
      </c>
      <c r="R21" s="58">
        <v>2.5</v>
      </c>
      <c r="S21" s="62">
        <v>20</v>
      </c>
      <c r="T21" s="62"/>
      <c r="U21" s="63" t="s">
        <v>55</v>
      </c>
      <c r="V21" s="55">
        <f t="shared" si="3"/>
        <v>1304.3478260869565</v>
      </c>
      <c r="W21" s="55">
        <f t="shared" si="4"/>
        <v>0</v>
      </c>
      <c r="X21" s="55">
        <f t="shared" si="5"/>
        <v>0</v>
      </c>
      <c r="Y21" s="59"/>
    </row>
    <row r="22" spans="1:25" ht="12.75">
      <c r="A22" s="53">
        <v>14</v>
      </c>
      <c r="B22" s="53" t="s">
        <v>53</v>
      </c>
      <c r="C22" s="86"/>
      <c r="D22" s="82"/>
      <c r="E22" s="86"/>
      <c r="F22" s="86"/>
      <c r="G22" s="82">
        <v>5</v>
      </c>
      <c r="H22" s="82"/>
      <c r="I22" s="54" t="s">
        <v>89</v>
      </c>
      <c r="J22" s="55">
        <f t="shared" si="0"/>
        <v>1000</v>
      </c>
      <c r="K22" s="55">
        <f t="shared" si="1"/>
        <v>1086.9565217391305</v>
      </c>
      <c r="L22" s="62">
        <v>0.92</v>
      </c>
      <c r="M22" s="62">
        <v>220</v>
      </c>
      <c r="N22" s="62" t="s">
        <v>77</v>
      </c>
      <c r="O22" s="58">
        <f t="shared" si="2"/>
        <v>4.940711462450593</v>
      </c>
      <c r="P22" s="58">
        <v>2.5</v>
      </c>
      <c r="Q22" s="58">
        <v>2.5</v>
      </c>
      <c r="R22" s="58">
        <v>2.5</v>
      </c>
      <c r="S22" s="62">
        <v>20</v>
      </c>
      <c r="T22" s="62"/>
      <c r="U22" s="63" t="s">
        <v>55</v>
      </c>
      <c r="V22" s="55">
        <f t="shared" si="3"/>
        <v>0</v>
      </c>
      <c r="W22" s="55">
        <f t="shared" si="4"/>
        <v>1086.9565217391305</v>
      </c>
      <c r="X22" s="55">
        <f t="shared" si="5"/>
        <v>0</v>
      </c>
      <c r="Y22" s="59"/>
    </row>
    <row r="23" spans="1:25" ht="12.75">
      <c r="A23" s="53">
        <v>15</v>
      </c>
      <c r="B23" s="53" t="s">
        <v>55</v>
      </c>
      <c r="C23" s="81"/>
      <c r="D23" s="81"/>
      <c r="E23" s="81"/>
      <c r="F23" s="81"/>
      <c r="G23" s="81">
        <v>6</v>
      </c>
      <c r="H23" s="81"/>
      <c r="I23" s="54" t="s">
        <v>89</v>
      </c>
      <c r="J23" s="55">
        <f t="shared" si="0"/>
        <v>1200</v>
      </c>
      <c r="K23" s="55">
        <f t="shared" si="1"/>
        <v>1304.3478260869565</v>
      </c>
      <c r="L23" s="62">
        <v>0.92</v>
      </c>
      <c r="M23" s="62">
        <v>220</v>
      </c>
      <c r="N23" s="62" t="s">
        <v>77</v>
      </c>
      <c r="O23" s="58">
        <f t="shared" si="2"/>
        <v>5.928853754940711</v>
      </c>
      <c r="P23" s="58">
        <v>2.5</v>
      </c>
      <c r="Q23" s="58">
        <v>2.5</v>
      </c>
      <c r="R23" s="58">
        <v>2.5</v>
      </c>
      <c r="S23" s="62">
        <v>20</v>
      </c>
      <c r="T23" s="62"/>
      <c r="U23" s="63" t="s">
        <v>55</v>
      </c>
      <c r="V23" s="55">
        <f t="shared" si="3"/>
        <v>0</v>
      </c>
      <c r="W23" s="55">
        <f t="shared" si="4"/>
        <v>0</v>
      </c>
      <c r="X23" s="55">
        <f t="shared" si="5"/>
        <v>1304.3478260869565</v>
      </c>
      <c r="Y23" s="59"/>
    </row>
    <row r="24" spans="1:25" ht="12.75">
      <c r="A24" s="53">
        <v>16</v>
      </c>
      <c r="B24" s="53" t="s">
        <v>25</v>
      </c>
      <c r="C24" s="81"/>
      <c r="D24" s="81"/>
      <c r="E24" s="81"/>
      <c r="F24" s="81"/>
      <c r="G24" s="81">
        <v>6</v>
      </c>
      <c r="H24" s="64"/>
      <c r="I24" s="54" t="s">
        <v>89</v>
      </c>
      <c r="J24" s="55">
        <f t="shared" si="0"/>
        <v>1200</v>
      </c>
      <c r="K24" s="55">
        <f t="shared" si="1"/>
        <v>1304.3478260869565</v>
      </c>
      <c r="L24" s="62">
        <v>0.92</v>
      </c>
      <c r="M24" s="62">
        <v>220</v>
      </c>
      <c r="N24" s="62" t="s">
        <v>77</v>
      </c>
      <c r="O24" s="58">
        <f t="shared" si="2"/>
        <v>5.928853754940711</v>
      </c>
      <c r="P24" s="58">
        <v>2.5</v>
      </c>
      <c r="Q24" s="58">
        <v>2.5</v>
      </c>
      <c r="R24" s="58">
        <v>2.5</v>
      </c>
      <c r="S24" s="62">
        <v>20</v>
      </c>
      <c r="T24" s="62"/>
      <c r="U24" s="63" t="s">
        <v>55</v>
      </c>
      <c r="V24" s="55">
        <f t="shared" si="3"/>
        <v>1304.3478260869565</v>
      </c>
      <c r="W24" s="55">
        <f t="shared" si="4"/>
        <v>0</v>
      </c>
      <c r="X24" s="55">
        <f t="shared" si="5"/>
        <v>0</v>
      </c>
      <c r="Y24" s="59"/>
    </row>
    <row r="25" spans="1:25" ht="12.75">
      <c r="A25" s="53">
        <v>17</v>
      </c>
      <c r="B25" s="53" t="s">
        <v>53</v>
      </c>
      <c r="C25" s="81"/>
      <c r="D25" s="81"/>
      <c r="E25" s="81"/>
      <c r="F25" s="81"/>
      <c r="G25" s="81">
        <v>4</v>
      </c>
      <c r="H25" s="82"/>
      <c r="I25" s="54" t="s">
        <v>89</v>
      </c>
      <c r="J25" s="55">
        <f t="shared" si="0"/>
        <v>800</v>
      </c>
      <c r="K25" s="55">
        <f t="shared" si="1"/>
        <v>869.5652173913043</v>
      </c>
      <c r="L25" s="62">
        <v>0.92</v>
      </c>
      <c r="M25" s="62">
        <v>220</v>
      </c>
      <c r="N25" s="62" t="s">
        <v>77</v>
      </c>
      <c r="O25" s="58">
        <f t="shared" si="2"/>
        <v>3.9525691699604737</v>
      </c>
      <c r="P25" s="58">
        <v>2.5</v>
      </c>
      <c r="Q25" s="58">
        <v>2.5</v>
      </c>
      <c r="R25" s="58">
        <v>2.5</v>
      </c>
      <c r="S25" s="62">
        <v>20</v>
      </c>
      <c r="T25" s="62"/>
      <c r="U25" s="63" t="s">
        <v>55</v>
      </c>
      <c r="V25" s="55">
        <f t="shared" si="3"/>
        <v>0</v>
      </c>
      <c r="W25" s="55">
        <f t="shared" si="4"/>
        <v>869.5652173913043</v>
      </c>
      <c r="X25" s="55">
        <f t="shared" si="5"/>
        <v>0</v>
      </c>
      <c r="Y25" s="59"/>
    </row>
    <row r="26" spans="1:25" ht="12.75">
      <c r="A26" s="53">
        <v>18</v>
      </c>
      <c r="B26" s="53" t="s">
        <v>55</v>
      </c>
      <c r="C26" s="65"/>
      <c r="D26" s="65"/>
      <c r="E26" s="65"/>
      <c r="F26" s="65"/>
      <c r="G26" s="65">
        <v>4</v>
      </c>
      <c r="H26" s="82"/>
      <c r="I26" s="54" t="s">
        <v>89</v>
      </c>
      <c r="J26" s="55">
        <f t="shared" si="0"/>
        <v>800</v>
      </c>
      <c r="K26" s="55">
        <f t="shared" si="1"/>
        <v>869.5652173913043</v>
      </c>
      <c r="L26" s="62">
        <v>0.92</v>
      </c>
      <c r="M26" s="62">
        <v>220</v>
      </c>
      <c r="N26" s="62" t="s">
        <v>77</v>
      </c>
      <c r="O26" s="58">
        <f t="shared" si="2"/>
        <v>3.9525691699604737</v>
      </c>
      <c r="P26" s="58">
        <v>2.5</v>
      </c>
      <c r="Q26" s="58">
        <v>2.5</v>
      </c>
      <c r="R26" s="58">
        <v>2.5</v>
      </c>
      <c r="S26" s="62">
        <v>20</v>
      </c>
      <c r="T26" s="62"/>
      <c r="U26" s="63" t="s">
        <v>55</v>
      </c>
      <c r="V26" s="55">
        <f t="shared" si="3"/>
        <v>0</v>
      </c>
      <c r="W26" s="55">
        <f t="shared" si="4"/>
        <v>0</v>
      </c>
      <c r="X26" s="55">
        <f t="shared" si="5"/>
        <v>869.5652173913043</v>
      </c>
      <c r="Y26" s="59"/>
    </row>
    <row r="27" spans="1:25" ht="12.75">
      <c r="A27" s="53">
        <v>19</v>
      </c>
      <c r="B27" s="53" t="s">
        <v>25</v>
      </c>
      <c r="C27" s="65"/>
      <c r="D27" s="65"/>
      <c r="E27" s="65"/>
      <c r="F27" s="65"/>
      <c r="G27" s="65">
        <v>6</v>
      </c>
      <c r="H27" s="82"/>
      <c r="I27" s="54" t="s">
        <v>89</v>
      </c>
      <c r="J27" s="55">
        <f t="shared" si="0"/>
        <v>1200</v>
      </c>
      <c r="K27" s="55">
        <f t="shared" si="1"/>
        <v>1304.3478260869565</v>
      </c>
      <c r="L27" s="62">
        <v>0.92</v>
      </c>
      <c r="M27" s="62">
        <v>220</v>
      </c>
      <c r="N27" s="62" t="s">
        <v>77</v>
      </c>
      <c r="O27" s="58">
        <f t="shared" si="2"/>
        <v>5.928853754940711</v>
      </c>
      <c r="P27" s="58">
        <v>2.5</v>
      </c>
      <c r="Q27" s="58">
        <v>2.5</v>
      </c>
      <c r="R27" s="58">
        <v>2.5</v>
      </c>
      <c r="S27" s="62">
        <v>20</v>
      </c>
      <c r="T27" s="62"/>
      <c r="U27" s="63" t="s">
        <v>55</v>
      </c>
      <c r="V27" s="55">
        <f t="shared" si="3"/>
        <v>1304.3478260869565</v>
      </c>
      <c r="W27" s="55">
        <f t="shared" si="4"/>
        <v>0</v>
      </c>
      <c r="X27" s="55">
        <f t="shared" si="5"/>
        <v>0</v>
      </c>
      <c r="Y27" s="59"/>
    </row>
    <row r="28" spans="1:25" ht="12.75">
      <c r="A28" s="53">
        <v>20</v>
      </c>
      <c r="B28" s="53" t="s">
        <v>53</v>
      </c>
      <c r="C28" s="65"/>
      <c r="D28" s="65"/>
      <c r="E28" s="65"/>
      <c r="F28" s="65"/>
      <c r="G28" s="65">
        <v>7</v>
      </c>
      <c r="H28" s="82"/>
      <c r="I28" s="54" t="s">
        <v>89</v>
      </c>
      <c r="J28" s="55">
        <f t="shared" si="0"/>
        <v>1400</v>
      </c>
      <c r="K28" s="55">
        <f t="shared" si="1"/>
        <v>1521.7391304347825</v>
      </c>
      <c r="L28" s="62">
        <v>0.92</v>
      </c>
      <c r="M28" s="62">
        <v>220</v>
      </c>
      <c r="N28" s="62" t="s">
        <v>77</v>
      </c>
      <c r="O28" s="58">
        <f t="shared" si="2"/>
        <v>6.916996047430829</v>
      </c>
      <c r="P28" s="58">
        <v>2.5</v>
      </c>
      <c r="Q28" s="58">
        <v>2.5</v>
      </c>
      <c r="R28" s="58">
        <v>2.5</v>
      </c>
      <c r="S28" s="62">
        <v>20</v>
      </c>
      <c r="T28" s="62"/>
      <c r="U28" s="63" t="s">
        <v>55</v>
      </c>
      <c r="V28" s="55">
        <f t="shared" si="3"/>
        <v>0</v>
      </c>
      <c r="W28" s="55">
        <f t="shared" si="4"/>
        <v>1521.7391304347825</v>
      </c>
      <c r="X28" s="55">
        <f t="shared" si="5"/>
        <v>0</v>
      </c>
      <c r="Y28" s="59"/>
    </row>
    <row r="29" spans="1:25" ht="12.75">
      <c r="A29" s="53">
        <v>21</v>
      </c>
      <c r="B29" s="53" t="s">
        <v>55</v>
      </c>
      <c r="C29" s="53"/>
      <c r="D29" s="53"/>
      <c r="E29" s="53"/>
      <c r="F29" s="53"/>
      <c r="G29" s="53">
        <v>4</v>
      </c>
      <c r="H29" s="82"/>
      <c r="I29" s="54" t="s">
        <v>89</v>
      </c>
      <c r="J29" s="55">
        <f t="shared" si="0"/>
        <v>800</v>
      </c>
      <c r="K29" s="55">
        <f t="shared" si="1"/>
        <v>869.5652173913043</v>
      </c>
      <c r="L29" s="62">
        <v>0.92</v>
      </c>
      <c r="M29" s="62">
        <v>220</v>
      </c>
      <c r="N29" s="62" t="s">
        <v>77</v>
      </c>
      <c r="O29" s="58">
        <f t="shared" si="2"/>
        <v>3.9525691699604737</v>
      </c>
      <c r="P29" s="58">
        <v>2.5</v>
      </c>
      <c r="Q29" s="58">
        <v>2.5</v>
      </c>
      <c r="R29" s="58">
        <v>2.5</v>
      </c>
      <c r="S29" s="62">
        <v>20</v>
      </c>
      <c r="T29" s="62"/>
      <c r="U29" s="63" t="s">
        <v>55</v>
      </c>
      <c r="V29" s="55">
        <f t="shared" si="3"/>
        <v>0</v>
      </c>
      <c r="W29" s="55">
        <f t="shared" si="4"/>
        <v>0</v>
      </c>
      <c r="X29" s="55">
        <f t="shared" si="5"/>
        <v>869.5652173913043</v>
      </c>
      <c r="Y29" s="59"/>
    </row>
    <row r="30" spans="1:25" ht="12.75">
      <c r="A30" s="53">
        <v>22</v>
      </c>
      <c r="B30" s="53" t="s">
        <v>25</v>
      </c>
      <c r="C30" s="86"/>
      <c r="D30" s="82"/>
      <c r="E30" s="86"/>
      <c r="F30" s="86"/>
      <c r="G30" s="82">
        <v>6</v>
      </c>
      <c r="H30" s="82"/>
      <c r="I30" s="54" t="s">
        <v>89</v>
      </c>
      <c r="J30" s="55">
        <f t="shared" si="0"/>
        <v>1200</v>
      </c>
      <c r="K30" s="55">
        <f t="shared" si="1"/>
        <v>1304.3478260869565</v>
      </c>
      <c r="L30" s="62">
        <v>0.92</v>
      </c>
      <c r="M30" s="62">
        <v>220</v>
      </c>
      <c r="N30" s="62" t="s">
        <v>77</v>
      </c>
      <c r="O30" s="58">
        <f t="shared" si="2"/>
        <v>5.928853754940711</v>
      </c>
      <c r="P30" s="58">
        <v>2.5</v>
      </c>
      <c r="Q30" s="58">
        <v>2.5</v>
      </c>
      <c r="R30" s="58">
        <v>2.5</v>
      </c>
      <c r="S30" s="62">
        <v>20</v>
      </c>
      <c r="T30" s="62"/>
      <c r="U30" s="63" t="s">
        <v>55</v>
      </c>
      <c r="V30" s="55">
        <f t="shared" si="3"/>
        <v>1304.3478260869565</v>
      </c>
      <c r="W30" s="55">
        <f t="shared" si="4"/>
        <v>0</v>
      </c>
      <c r="X30" s="55">
        <f t="shared" si="5"/>
        <v>0</v>
      </c>
      <c r="Y30" s="59"/>
    </row>
    <row r="31" spans="1:25" ht="12.75">
      <c r="A31" s="53">
        <v>23</v>
      </c>
      <c r="B31" s="53" t="s">
        <v>53</v>
      </c>
      <c r="C31" s="86"/>
      <c r="D31" s="82"/>
      <c r="E31" s="86"/>
      <c r="F31" s="82"/>
      <c r="G31" s="82"/>
      <c r="H31" s="82"/>
      <c r="I31" s="60" t="s">
        <v>57</v>
      </c>
      <c r="J31" s="61"/>
      <c r="K31" s="61"/>
      <c r="L31" s="62"/>
      <c r="M31" s="62"/>
      <c r="N31" s="62"/>
      <c r="O31" s="58"/>
      <c r="P31" s="58"/>
      <c r="Q31" s="58"/>
      <c r="R31" s="58"/>
      <c r="S31" s="62"/>
      <c r="T31" s="62"/>
      <c r="U31" s="63"/>
      <c r="V31" s="55">
        <f t="shared" si="3"/>
        <v>0</v>
      </c>
      <c r="W31" s="55"/>
      <c r="X31" s="55"/>
      <c r="Y31" s="55"/>
    </row>
    <row r="32" spans="1:25" s="66" customFormat="1" ht="12.75">
      <c r="A32" s="53">
        <v>24</v>
      </c>
      <c r="B32" s="53" t="s">
        <v>55</v>
      </c>
      <c r="C32" s="86"/>
      <c r="D32" s="86"/>
      <c r="E32" s="86"/>
      <c r="F32" s="82"/>
      <c r="G32" s="82"/>
      <c r="H32" s="82"/>
      <c r="I32" s="60" t="s">
        <v>57</v>
      </c>
      <c r="J32" s="61"/>
      <c r="K32" s="61"/>
      <c r="L32" s="62"/>
      <c r="M32" s="62"/>
      <c r="N32" s="62"/>
      <c r="O32" s="58"/>
      <c r="P32" s="58"/>
      <c r="Q32" s="58"/>
      <c r="R32" s="58"/>
      <c r="S32" s="62"/>
      <c r="T32" s="62"/>
      <c r="U32" s="64"/>
      <c r="V32" s="65"/>
      <c r="W32" s="65"/>
      <c r="X32" s="65"/>
      <c r="Y32" s="65"/>
    </row>
    <row r="33" spans="1:25" s="66" customFormat="1" ht="12.75">
      <c r="A33" s="53">
        <v>25</v>
      </c>
      <c r="B33" s="53" t="s">
        <v>25</v>
      </c>
      <c r="C33" s="86"/>
      <c r="D33" s="86"/>
      <c r="E33" s="86"/>
      <c r="F33" s="82"/>
      <c r="G33" s="82"/>
      <c r="H33" s="82"/>
      <c r="I33" s="60" t="s">
        <v>57</v>
      </c>
      <c r="J33" s="61"/>
      <c r="K33" s="61"/>
      <c r="L33" s="62"/>
      <c r="M33" s="62"/>
      <c r="N33" s="62"/>
      <c r="O33" s="58"/>
      <c r="P33" s="58"/>
      <c r="Q33" s="58"/>
      <c r="R33" s="58"/>
      <c r="S33" s="62"/>
      <c r="T33" s="62"/>
      <c r="U33" s="64"/>
      <c r="V33" s="65"/>
      <c r="W33" s="65"/>
      <c r="X33" s="65"/>
      <c r="Y33" s="65"/>
    </row>
    <row r="34" spans="1:25" ht="12.75">
      <c r="A34" s="67" t="s">
        <v>58</v>
      </c>
      <c r="B34" s="67"/>
      <c r="C34" s="67"/>
      <c r="D34" s="67"/>
      <c r="E34" s="67"/>
      <c r="F34" s="67"/>
      <c r="G34" s="67"/>
      <c r="H34" s="67"/>
      <c r="I34" s="84"/>
      <c r="J34" s="68">
        <f>SUM(J9:J30)</f>
        <v>24632</v>
      </c>
      <c r="K34" s="68">
        <f>SUM(K9:K30)</f>
        <v>26773.913043478256</v>
      </c>
      <c r="L34" s="69">
        <v>0.92</v>
      </c>
      <c r="M34" s="69">
        <v>380</v>
      </c>
      <c r="N34" s="69" t="s">
        <v>59</v>
      </c>
      <c r="O34" s="70">
        <f>K34/660</f>
        <v>40.56653491436099</v>
      </c>
      <c r="P34" s="71" t="s">
        <v>103</v>
      </c>
      <c r="Q34" s="72">
        <v>16</v>
      </c>
      <c r="R34" s="72">
        <v>16</v>
      </c>
      <c r="S34" s="68">
        <v>63</v>
      </c>
      <c r="T34" s="68"/>
      <c r="U34" s="69" t="s">
        <v>55</v>
      </c>
      <c r="V34" s="68">
        <f>SUM(V9:V33)</f>
        <v>10556.521739130432</v>
      </c>
      <c r="W34" s="68">
        <f>SUM(W9:W33)</f>
        <v>8434.782608695652</v>
      </c>
      <c r="X34" s="68">
        <f>SUM(X9:X33)</f>
        <v>7782.608695652173</v>
      </c>
      <c r="Y34" s="68">
        <f>SUM(Y9:Y33)</f>
        <v>0</v>
      </c>
    </row>
  </sheetData>
  <sheetProtection selectLockedCells="1" selectUnlockedCells="1"/>
  <mergeCells count="20">
    <mergeCell ref="A1:Y2"/>
    <mergeCell ref="A3:Y3"/>
    <mergeCell ref="A4:B8"/>
    <mergeCell ref="C4:E6"/>
    <mergeCell ref="F4:H7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V4:Y7"/>
    <mergeCell ref="A34:H3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S16"/>
  <sheetViews>
    <sheetView zoomScale="80" zoomScaleNormal="80" workbookViewId="0" topLeftCell="A1">
      <selection activeCell="D47" sqref="D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8.140625" style="0" customWidth="1"/>
    <col min="4" max="4" width="14.140625" style="0" customWidth="1"/>
    <col min="5" max="5" width="15.7109375" style="0" customWidth="1"/>
    <col min="6" max="6" width="7.14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8515625" style="0" customWidth="1"/>
    <col min="11" max="11" width="6.8515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5.7109375" style="0" customWidth="1"/>
  </cols>
  <sheetData>
    <row r="1" spans="1:19" ht="12.75" customHeight="1">
      <c r="A1" s="48" t="s">
        <v>104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 t="s">
        <v>33</v>
      </c>
      <c r="B4" s="49"/>
      <c r="C4" s="50" t="s">
        <v>62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</row>
    <row r="5" spans="1:19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</row>
    <row r="6" spans="1:19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</row>
    <row r="7" spans="1:19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</row>
    <row r="8" spans="1:19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</row>
    <row r="9" spans="1:19" ht="12.75">
      <c r="A9" s="53">
        <v>1</v>
      </c>
      <c r="B9" s="53" t="s">
        <v>25</v>
      </c>
      <c r="C9" s="54" t="s">
        <v>105</v>
      </c>
      <c r="D9" s="55">
        <f>'QDF-T2-1'!G32</f>
        <v>24300</v>
      </c>
      <c r="E9" s="55">
        <f>'QDF-T2-1'!H32</f>
        <v>26413.043478260875</v>
      </c>
      <c r="F9" s="56">
        <f>'QDF-T2-1'!I32</f>
        <v>0.92</v>
      </c>
      <c r="G9" s="57">
        <f>'QDF-T2-1'!J32</f>
        <v>380</v>
      </c>
      <c r="H9" s="57">
        <f>'QDF-T2-1'!K32</f>
        <v>0</v>
      </c>
      <c r="I9" s="58">
        <f>'QDF-T2-1'!L32</f>
        <v>40.01976284584981</v>
      </c>
      <c r="J9" s="58">
        <f>'QDF-T2-1'!M32</f>
        <v>0</v>
      </c>
      <c r="K9" s="58">
        <f>'QDF-T2-1'!N32</f>
        <v>16</v>
      </c>
      <c r="L9" s="58">
        <f>'QDF-T2-1'!O32</f>
        <v>16</v>
      </c>
      <c r="M9" s="57">
        <f>'QDF-T2-1'!P32</f>
        <v>63</v>
      </c>
      <c r="N9" s="57">
        <f>'QDF-T2-1'!Q32</f>
        <v>0</v>
      </c>
      <c r="O9" s="55">
        <f>'QDF-T2-1'!R32</f>
        <v>0</v>
      </c>
      <c r="P9" s="55">
        <f>'QDF-T2-1'!S32</f>
        <v>8695.652173913042</v>
      </c>
      <c r="Q9" s="55">
        <f>'QDF-T2-1'!T32</f>
        <v>10108.695652173912</v>
      </c>
      <c r="R9" s="55">
        <f>'QDF-T2-1'!U32</f>
        <v>7608.695652173912</v>
      </c>
      <c r="S9" s="59">
        <f>'QDF-T2-1'!V32</f>
        <v>0</v>
      </c>
    </row>
    <row r="10" spans="1:19" ht="12.75">
      <c r="A10" s="53">
        <v>2</v>
      </c>
      <c r="B10" s="53" t="s">
        <v>53</v>
      </c>
      <c r="C10" s="54" t="s">
        <v>106</v>
      </c>
      <c r="D10" s="55">
        <f>'QDIL-T2-1'!I17</f>
        <v>4386</v>
      </c>
      <c r="E10" s="55">
        <f>'QDIL-T2-1'!J17</f>
        <v>4767.391304347825</v>
      </c>
      <c r="F10" s="56">
        <f>'QDIL-T2-1'!K17</f>
        <v>0.92</v>
      </c>
      <c r="G10" s="57">
        <f>'QDIL-T2-1'!L17</f>
        <v>380</v>
      </c>
      <c r="H10" s="57">
        <f>'QDIL-T2-1'!M17</f>
        <v>0</v>
      </c>
      <c r="I10" s="58">
        <f>'QDIL-T2-1'!N17</f>
        <v>7.223320158102766</v>
      </c>
      <c r="J10" s="58">
        <f>'QDIL-T2-1'!O17</f>
        <v>0</v>
      </c>
      <c r="K10" s="58">
        <f>'QDIL-T2-1'!P17</f>
        <v>6</v>
      </c>
      <c r="L10" s="58">
        <f>'QDIL-T2-1'!Q17</f>
        <v>6</v>
      </c>
      <c r="M10" s="57">
        <f>'QDIL-T2-1'!R17</f>
        <v>32</v>
      </c>
      <c r="N10" s="57">
        <f>'QDIL-T2-1'!S17</f>
        <v>0</v>
      </c>
      <c r="O10" s="55">
        <f>'QDIL-T2-1'!T17</f>
        <v>0</v>
      </c>
      <c r="P10" s="55">
        <f>'QDIL-T2-1'!U17</f>
        <v>2406.5217391304345</v>
      </c>
      <c r="Q10" s="55">
        <f>'QDIL-T2-1'!V17</f>
        <v>1052.1739130434783</v>
      </c>
      <c r="R10" s="55">
        <f>'QDIL-T2-1'!W17</f>
        <v>1308.695652173913</v>
      </c>
      <c r="S10" s="59">
        <f>'QDIL-T2-1'!X17</f>
        <v>0</v>
      </c>
    </row>
    <row r="11" spans="1:19" ht="12.75">
      <c r="A11" s="53">
        <v>3</v>
      </c>
      <c r="B11" s="53" t="s">
        <v>55</v>
      </c>
      <c r="C11" s="54" t="s">
        <v>107</v>
      </c>
      <c r="D11" s="55">
        <f>'QDF-S2'!G34</f>
        <v>28814</v>
      </c>
      <c r="E11" s="55">
        <f>'QDF-S2'!H34</f>
        <v>31319.565217391304</v>
      </c>
      <c r="F11" s="56">
        <f>'QDF-S2'!I34</f>
        <v>0.92</v>
      </c>
      <c r="G11" s="57">
        <f>'QDF-S2'!J34</f>
        <v>380</v>
      </c>
      <c r="H11" s="57">
        <f>'QDF-S2'!K34</f>
        <v>0</v>
      </c>
      <c r="I11" s="58">
        <f>'QDF-S2'!L34</f>
        <v>47.453886693017125</v>
      </c>
      <c r="J11" s="58">
        <f>'QDF-S2'!M34</f>
        <v>0</v>
      </c>
      <c r="K11" s="58">
        <f>'QDF-S2'!N34</f>
        <v>25</v>
      </c>
      <c r="L11" s="58">
        <f>'QDF-S2'!O34</f>
        <v>16</v>
      </c>
      <c r="M11" s="57">
        <f>'QDF-S2'!P34</f>
        <v>70</v>
      </c>
      <c r="N11" s="57">
        <f>'QDF-S2'!Q34</f>
        <v>0</v>
      </c>
      <c r="O11" s="55">
        <f>'QDF-S2'!R34</f>
        <v>0</v>
      </c>
      <c r="P11" s="55">
        <f>'QDF-S2'!S34</f>
        <v>11047.82608695652</v>
      </c>
      <c r="Q11" s="55">
        <f>'QDF-S2'!T34</f>
        <v>10813.043478260868</v>
      </c>
      <c r="R11" s="55">
        <f>'QDF-S2'!U34</f>
        <v>9458.695652173912</v>
      </c>
      <c r="S11" s="59">
        <f>'QDF-S2'!V34</f>
        <v>0</v>
      </c>
    </row>
    <row r="12" spans="1:19" ht="12.75">
      <c r="A12" s="53">
        <v>4</v>
      </c>
      <c r="B12" s="53" t="s">
        <v>25</v>
      </c>
      <c r="C12" s="54" t="s">
        <v>108</v>
      </c>
      <c r="D12" s="55">
        <f>'QF-CFTV-1'!F13</f>
        <v>600</v>
      </c>
      <c r="E12" s="55">
        <f>'QF-CFTV-1'!G13</f>
        <v>652.1739130434783</v>
      </c>
      <c r="F12" s="56">
        <f>'QF-CFTV-1'!H13</f>
        <v>0.92</v>
      </c>
      <c r="G12" s="57">
        <f>'QF-CFTV-1'!I13</f>
        <v>220</v>
      </c>
      <c r="H12" s="57">
        <f>'QF-CFTV-1'!J13</f>
        <v>0</v>
      </c>
      <c r="I12" s="58">
        <f>'QF-CFTV-1'!K13</f>
        <v>2.9644268774703555</v>
      </c>
      <c r="J12" s="58">
        <f>'QF-CFTV-1'!L13</f>
        <v>6</v>
      </c>
      <c r="K12" s="58">
        <f>'QF-CFTV-1'!M13</f>
        <v>6</v>
      </c>
      <c r="L12" s="58">
        <f>'QF-CFTV-1'!N13</f>
        <v>6</v>
      </c>
      <c r="M12" s="57">
        <f>'QF-CFTV-1'!O13</f>
        <v>32</v>
      </c>
      <c r="N12" s="57">
        <f>'QF-CFTV-1'!P13</f>
        <v>0</v>
      </c>
      <c r="O12" s="55">
        <f>'QF-CFTV-1'!Q13</f>
        <v>0</v>
      </c>
      <c r="P12" s="55">
        <f>'QF-CFTV-1'!R13</f>
        <v>652.1739130434783</v>
      </c>
      <c r="Q12" s="55">
        <f>'QF-CFTV-1'!S13</f>
        <v>0</v>
      </c>
      <c r="R12" s="55">
        <f>'QF-CFTV-1'!T13</f>
        <v>0</v>
      </c>
      <c r="S12" s="59">
        <f>'QF-CFTV-1'!U13</f>
        <v>0</v>
      </c>
    </row>
    <row r="13" spans="1:19" ht="12.75">
      <c r="A13" s="53">
        <v>5</v>
      </c>
      <c r="B13" s="53" t="s">
        <v>53</v>
      </c>
      <c r="C13" s="60" t="s">
        <v>57</v>
      </c>
      <c r="D13" s="61"/>
      <c r="E13" s="61"/>
      <c r="F13" s="62"/>
      <c r="G13" s="62"/>
      <c r="H13" s="62"/>
      <c r="I13" s="58"/>
      <c r="J13" s="58"/>
      <c r="K13" s="58"/>
      <c r="L13" s="58"/>
      <c r="M13" s="62"/>
      <c r="N13" s="62"/>
      <c r="O13" s="63"/>
      <c r="P13" s="55"/>
      <c r="Q13" s="55"/>
      <c r="R13" s="55"/>
      <c r="S13" s="55"/>
    </row>
    <row r="14" spans="1:19" s="66" customFormat="1" ht="12.75">
      <c r="A14" s="53">
        <v>6</v>
      </c>
      <c r="B14" s="53" t="s">
        <v>55</v>
      </c>
      <c r="C14" s="60" t="s">
        <v>57</v>
      </c>
      <c r="D14" s="61"/>
      <c r="E14" s="61"/>
      <c r="F14" s="62"/>
      <c r="G14" s="62"/>
      <c r="H14" s="62"/>
      <c r="I14" s="58"/>
      <c r="J14" s="58"/>
      <c r="K14" s="58"/>
      <c r="L14" s="58"/>
      <c r="M14" s="62"/>
      <c r="N14" s="62"/>
      <c r="O14" s="64"/>
      <c r="P14" s="65"/>
      <c r="Q14" s="65"/>
      <c r="R14" s="65"/>
      <c r="S14" s="65"/>
    </row>
    <row r="15" spans="1:19" s="66" customFormat="1" ht="12.75">
      <c r="A15" s="53">
        <v>7</v>
      </c>
      <c r="B15" s="53" t="s">
        <v>25</v>
      </c>
      <c r="C15" s="60" t="s">
        <v>57</v>
      </c>
      <c r="D15" s="61"/>
      <c r="E15" s="61"/>
      <c r="F15" s="62"/>
      <c r="G15" s="62"/>
      <c r="H15" s="62"/>
      <c r="I15" s="58"/>
      <c r="J15" s="58"/>
      <c r="K15" s="58"/>
      <c r="L15" s="58"/>
      <c r="M15" s="62"/>
      <c r="N15" s="62"/>
      <c r="O15" s="64"/>
      <c r="P15" s="65"/>
      <c r="Q15" s="65"/>
      <c r="R15" s="65"/>
      <c r="S15" s="65"/>
    </row>
    <row r="16" spans="1:19" ht="12.75">
      <c r="A16" s="67" t="s">
        <v>58</v>
      </c>
      <c r="B16" s="67"/>
      <c r="C16" s="67"/>
      <c r="D16" s="68">
        <f>SUM(D9:D15)</f>
        <v>58100</v>
      </c>
      <c r="E16" s="68">
        <f>SUM(E9:E15)</f>
        <v>63152.17391304348</v>
      </c>
      <c r="F16" s="69">
        <v>0.92</v>
      </c>
      <c r="G16" s="69">
        <v>380</v>
      </c>
      <c r="H16" s="69" t="s">
        <v>59</v>
      </c>
      <c r="I16" s="70">
        <f>E16/660</f>
        <v>95.68511198945981</v>
      </c>
      <c r="J16" s="71" t="s">
        <v>66</v>
      </c>
      <c r="K16" s="72">
        <v>70</v>
      </c>
      <c r="L16" s="72">
        <v>35</v>
      </c>
      <c r="M16" s="68">
        <v>175</v>
      </c>
      <c r="N16" s="68"/>
      <c r="O16" s="69" t="s">
        <v>55</v>
      </c>
      <c r="P16" s="68">
        <f>SUM(P9:P15)</f>
        <v>22802.173913043476</v>
      </c>
      <c r="Q16" s="68">
        <f>SUM(Q9:Q15)</f>
        <v>21973.913043478256</v>
      </c>
      <c r="R16" s="68">
        <f>SUM(R9:R15)</f>
        <v>18376.086956521736</v>
      </c>
      <c r="S16" s="68">
        <f>SUM(S9:S15)</f>
        <v>0</v>
      </c>
    </row>
  </sheetData>
  <sheetProtection selectLockedCells="1" selectUnlockedCells="1"/>
  <mergeCells count="18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6:C1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V32"/>
  <sheetViews>
    <sheetView zoomScale="80" zoomScaleNormal="80" workbookViewId="0" topLeftCell="A1">
      <selection activeCell="V9" sqref="V9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5</v>
      </c>
      <c r="E9" s="81"/>
      <c r="F9" s="54" t="s">
        <v>89</v>
      </c>
      <c r="G9" s="55">
        <f aca="true" t="shared" si="0" ref="G9:G28">(C$8*C9)+(D$8*D9)</f>
        <v>1000</v>
      </c>
      <c r="H9" s="55">
        <f aca="true" t="shared" si="1" ref="H9:H28">G9/I9</f>
        <v>1086.9565217391305</v>
      </c>
      <c r="I9" s="62">
        <v>0.92</v>
      </c>
      <c r="J9" s="62">
        <v>220</v>
      </c>
      <c r="K9" s="62" t="s">
        <v>77</v>
      </c>
      <c r="L9" s="58">
        <f aca="true" t="shared" si="2" ref="L9:L28">H9/J9</f>
        <v>4.940711462450593</v>
      </c>
      <c r="M9" s="58">
        <v>2.5</v>
      </c>
      <c r="N9" s="58">
        <v>2.5</v>
      </c>
      <c r="O9" s="58">
        <v>2.5</v>
      </c>
      <c r="P9" s="62">
        <v>20</v>
      </c>
      <c r="Q9" s="62">
        <v>25</v>
      </c>
      <c r="R9" s="63" t="s">
        <v>55</v>
      </c>
      <c r="S9" s="55">
        <f aca="true" t="shared" si="3" ref="S9:S29">IF((B9="A"),H9," ")</f>
        <v>1086.9565217391305</v>
      </c>
      <c r="T9" s="55">
        <f aca="true" t="shared" si="4" ref="T9:T28">IF((B9="B"),H9," ")</f>
        <v>0</v>
      </c>
      <c r="U9" s="55">
        <f aca="true" t="shared" si="5" ref="U9:U28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7</v>
      </c>
      <c r="E10" s="81"/>
      <c r="F10" s="54" t="s">
        <v>89</v>
      </c>
      <c r="G10" s="55">
        <f t="shared" si="0"/>
        <v>1400</v>
      </c>
      <c r="H10" s="55">
        <f t="shared" si="1"/>
        <v>1521.7391304347825</v>
      </c>
      <c r="I10" s="62">
        <v>0.92</v>
      </c>
      <c r="J10" s="62">
        <v>220</v>
      </c>
      <c r="K10" s="62" t="s">
        <v>77</v>
      </c>
      <c r="L10" s="58">
        <f t="shared" si="2"/>
        <v>6.916996047430829</v>
      </c>
      <c r="M10" s="58">
        <v>2.5</v>
      </c>
      <c r="N10" s="58">
        <v>2.5</v>
      </c>
      <c r="O10" s="58">
        <v>2.5</v>
      </c>
      <c r="P10" s="62">
        <v>20</v>
      </c>
      <c r="Q10" s="62">
        <v>25</v>
      </c>
      <c r="R10" s="63" t="s">
        <v>55</v>
      </c>
      <c r="S10" s="55">
        <f t="shared" si="3"/>
        <v>0</v>
      </c>
      <c r="T10" s="55">
        <f t="shared" si="4"/>
        <v>1521.7391304347825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6</v>
      </c>
      <c r="E11" s="81"/>
      <c r="F11" s="54" t="s">
        <v>89</v>
      </c>
      <c r="G11" s="55">
        <f t="shared" si="0"/>
        <v>1200</v>
      </c>
      <c r="H11" s="55">
        <f t="shared" si="1"/>
        <v>1304.3478260869565</v>
      </c>
      <c r="I11" s="62">
        <v>0.92</v>
      </c>
      <c r="J11" s="62">
        <v>220</v>
      </c>
      <c r="K11" s="62" t="s">
        <v>77</v>
      </c>
      <c r="L11" s="58">
        <f t="shared" si="2"/>
        <v>5.928853754940711</v>
      </c>
      <c r="M11" s="58">
        <v>2.5</v>
      </c>
      <c r="N11" s="58">
        <v>2.5</v>
      </c>
      <c r="O11" s="58">
        <v>2.5</v>
      </c>
      <c r="P11" s="62">
        <v>20</v>
      </c>
      <c r="Q11" s="62">
        <v>25</v>
      </c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1304.3478260869565</v>
      </c>
      <c r="V11" s="59"/>
    </row>
    <row r="12" spans="1:22" ht="12.75">
      <c r="A12" s="53">
        <v>4</v>
      </c>
      <c r="B12" s="53" t="s">
        <v>25</v>
      </c>
      <c r="C12" s="81"/>
      <c r="D12" s="81">
        <v>5</v>
      </c>
      <c r="E12" s="81"/>
      <c r="F12" s="54" t="s">
        <v>89</v>
      </c>
      <c r="G12" s="55">
        <f t="shared" si="0"/>
        <v>1000</v>
      </c>
      <c r="H12" s="55">
        <f t="shared" si="1"/>
        <v>1086.9565217391305</v>
      </c>
      <c r="I12" s="62">
        <v>0.92</v>
      </c>
      <c r="J12" s="62">
        <v>220</v>
      </c>
      <c r="K12" s="62" t="s">
        <v>77</v>
      </c>
      <c r="L12" s="58">
        <f t="shared" si="2"/>
        <v>4.940711462450593</v>
      </c>
      <c r="M12" s="58">
        <v>2.5</v>
      </c>
      <c r="N12" s="58">
        <v>2.5</v>
      </c>
      <c r="O12" s="58">
        <v>2.5</v>
      </c>
      <c r="P12" s="62">
        <v>20</v>
      </c>
      <c r="Q12" s="62">
        <v>25</v>
      </c>
      <c r="R12" s="63" t="s">
        <v>55</v>
      </c>
      <c r="S12" s="55">
        <f t="shared" si="3"/>
        <v>1086.9565217391305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6</v>
      </c>
      <c r="E13" s="81"/>
      <c r="F13" s="54" t="s">
        <v>89</v>
      </c>
      <c r="G13" s="55">
        <f t="shared" si="0"/>
        <v>1200</v>
      </c>
      <c r="H13" s="55">
        <f t="shared" si="1"/>
        <v>1304.3478260869565</v>
      </c>
      <c r="I13" s="62">
        <v>0.92</v>
      </c>
      <c r="J13" s="62">
        <v>220</v>
      </c>
      <c r="K13" s="62" t="s">
        <v>77</v>
      </c>
      <c r="L13" s="58">
        <f t="shared" si="2"/>
        <v>5.928853754940711</v>
      </c>
      <c r="M13" s="58">
        <v>2.5</v>
      </c>
      <c r="N13" s="58">
        <v>2.5</v>
      </c>
      <c r="O13" s="58">
        <v>2.5</v>
      </c>
      <c r="P13" s="62">
        <v>20</v>
      </c>
      <c r="Q13" s="62">
        <v>25</v>
      </c>
      <c r="R13" s="63" t="s">
        <v>55</v>
      </c>
      <c r="S13" s="55">
        <f t="shared" si="3"/>
        <v>0</v>
      </c>
      <c r="T13" s="55">
        <f t="shared" si="4"/>
        <v>1304.3478260869565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1"/>
      <c r="D14" s="81">
        <v>6</v>
      </c>
      <c r="E14" s="81"/>
      <c r="F14" s="54" t="s">
        <v>89</v>
      </c>
      <c r="G14" s="55">
        <f t="shared" si="0"/>
        <v>1200</v>
      </c>
      <c r="H14" s="55">
        <f t="shared" si="1"/>
        <v>1304.3478260869565</v>
      </c>
      <c r="I14" s="62">
        <v>0.92</v>
      </c>
      <c r="J14" s="62">
        <v>220</v>
      </c>
      <c r="K14" s="62" t="s">
        <v>77</v>
      </c>
      <c r="L14" s="58">
        <f t="shared" si="2"/>
        <v>5.928853754940711</v>
      </c>
      <c r="M14" s="58">
        <v>2.5</v>
      </c>
      <c r="N14" s="58">
        <v>2.5</v>
      </c>
      <c r="O14" s="58">
        <v>2.5</v>
      </c>
      <c r="P14" s="62">
        <v>20</v>
      </c>
      <c r="Q14" s="62">
        <v>25</v>
      </c>
      <c r="R14" s="63" t="s">
        <v>55</v>
      </c>
      <c r="S14" s="55">
        <f t="shared" si="3"/>
        <v>0</v>
      </c>
      <c r="T14" s="55">
        <f t="shared" si="4"/>
        <v>0</v>
      </c>
      <c r="U14" s="55">
        <f t="shared" si="5"/>
        <v>1304.3478260869565</v>
      </c>
      <c r="V14" s="59"/>
    </row>
    <row r="15" spans="1:22" ht="12.75">
      <c r="A15" s="53">
        <v>7</v>
      </c>
      <c r="B15" s="53" t="s">
        <v>25</v>
      </c>
      <c r="C15" s="81"/>
      <c r="D15" s="81">
        <v>5</v>
      </c>
      <c r="E15" s="81"/>
      <c r="F15" s="54" t="s">
        <v>89</v>
      </c>
      <c r="G15" s="55">
        <f t="shared" si="0"/>
        <v>1000</v>
      </c>
      <c r="H15" s="55">
        <f t="shared" si="1"/>
        <v>1086.9565217391305</v>
      </c>
      <c r="I15" s="62">
        <v>0.92</v>
      </c>
      <c r="J15" s="62">
        <v>220</v>
      </c>
      <c r="K15" s="62" t="s">
        <v>77</v>
      </c>
      <c r="L15" s="58">
        <f t="shared" si="2"/>
        <v>4.940711462450593</v>
      </c>
      <c r="M15" s="58">
        <v>2.5</v>
      </c>
      <c r="N15" s="58">
        <v>2.5</v>
      </c>
      <c r="O15" s="58">
        <v>2.5</v>
      </c>
      <c r="P15" s="62">
        <v>20</v>
      </c>
      <c r="Q15" s="62">
        <v>25</v>
      </c>
      <c r="R15" s="63" t="s">
        <v>55</v>
      </c>
      <c r="S15" s="55">
        <f t="shared" si="3"/>
        <v>1086.9565217391305</v>
      </c>
      <c r="T15" s="55">
        <f t="shared" si="4"/>
        <v>0</v>
      </c>
      <c r="U15" s="55">
        <f t="shared" si="5"/>
        <v>0</v>
      </c>
      <c r="V15" s="59"/>
    </row>
    <row r="16" spans="1:22" ht="12.75">
      <c r="A16" s="53">
        <v>8</v>
      </c>
      <c r="B16" s="53" t="s">
        <v>53</v>
      </c>
      <c r="C16" s="81"/>
      <c r="D16" s="64">
        <v>8</v>
      </c>
      <c r="E16" s="64"/>
      <c r="F16" s="54" t="s">
        <v>89</v>
      </c>
      <c r="G16" s="55">
        <f t="shared" si="0"/>
        <v>1600</v>
      </c>
      <c r="H16" s="55">
        <f t="shared" si="1"/>
        <v>1739.1304347826085</v>
      </c>
      <c r="I16" s="62">
        <v>0.92</v>
      </c>
      <c r="J16" s="62">
        <v>220</v>
      </c>
      <c r="K16" s="62" t="s">
        <v>77</v>
      </c>
      <c r="L16" s="58">
        <f t="shared" si="2"/>
        <v>7.905138339920947</v>
      </c>
      <c r="M16" s="58">
        <v>2.5</v>
      </c>
      <c r="N16" s="58">
        <v>2.5</v>
      </c>
      <c r="O16" s="58">
        <v>2.5</v>
      </c>
      <c r="P16" s="62">
        <v>20</v>
      </c>
      <c r="Q16" s="62"/>
      <c r="R16" s="63" t="s">
        <v>55</v>
      </c>
      <c r="S16" s="55">
        <f t="shared" si="3"/>
        <v>0</v>
      </c>
      <c r="T16" s="55">
        <f t="shared" si="4"/>
        <v>1739.1304347826085</v>
      </c>
      <c r="U16" s="55">
        <f t="shared" si="5"/>
        <v>0</v>
      </c>
      <c r="V16" s="59"/>
    </row>
    <row r="17" spans="1:22" ht="12.75">
      <c r="A17" s="53">
        <v>9</v>
      </c>
      <c r="B17" s="53" t="s">
        <v>55</v>
      </c>
      <c r="C17" s="81"/>
      <c r="D17" s="82">
        <v>6</v>
      </c>
      <c r="E17" s="82"/>
      <c r="F17" s="54" t="s">
        <v>89</v>
      </c>
      <c r="G17" s="55">
        <f t="shared" si="0"/>
        <v>1200</v>
      </c>
      <c r="H17" s="55">
        <f t="shared" si="1"/>
        <v>1304.3478260869565</v>
      </c>
      <c r="I17" s="62">
        <v>0.92</v>
      </c>
      <c r="J17" s="62">
        <v>220</v>
      </c>
      <c r="K17" s="62" t="s">
        <v>77</v>
      </c>
      <c r="L17" s="58">
        <f t="shared" si="2"/>
        <v>5.928853754940711</v>
      </c>
      <c r="M17" s="58">
        <v>2.5</v>
      </c>
      <c r="N17" s="58">
        <v>2.5</v>
      </c>
      <c r="O17" s="58">
        <v>2.5</v>
      </c>
      <c r="P17" s="62">
        <v>20</v>
      </c>
      <c r="Q17" s="62"/>
      <c r="R17" s="63" t="s">
        <v>55</v>
      </c>
      <c r="S17" s="55">
        <f t="shared" si="3"/>
        <v>0</v>
      </c>
      <c r="T17" s="55">
        <f t="shared" si="4"/>
        <v>0</v>
      </c>
      <c r="U17" s="55">
        <f t="shared" si="5"/>
        <v>1304.3478260869565</v>
      </c>
      <c r="V17" s="59"/>
    </row>
    <row r="18" spans="1:22" ht="12.75">
      <c r="A18" s="53">
        <v>10</v>
      </c>
      <c r="B18" s="53" t="s">
        <v>25</v>
      </c>
      <c r="C18" s="81"/>
      <c r="D18" s="82">
        <v>7</v>
      </c>
      <c r="E18" s="82"/>
      <c r="F18" s="54" t="s">
        <v>89</v>
      </c>
      <c r="G18" s="55">
        <f t="shared" si="0"/>
        <v>1400</v>
      </c>
      <c r="H18" s="55">
        <f t="shared" si="1"/>
        <v>1521.7391304347825</v>
      </c>
      <c r="I18" s="62">
        <v>0.92</v>
      </c>
      <c r="J18" s="62">
        <v>220</v>
      </c>
      <c r="K18" s="62" t="s">
        <v>77</v>
      </c>
      <c r="L18" s="58">
        <f t="shared" si="2"/>
        <v>6.916996047430829</v>
      </c>
      <c r="M18" s="58">
        <v>2.5</v>
      </c>
      <c r="N18" s="58">
        <v>2.5</v>
      </c>
      <c r="O18" s="58">
        <v>2.5</v>
      </c>
      <c r="P18" s="62">
        <v>20</v>
      </c>
      <c r="Q18" s="62"/>
      <c r="R18" s="63" t="s">
        <v>55</v>
      </c>
      <c r="S18" s="55">
        <f t="shared" si="3"/>
        <v>1521.7391304347825</v>
      </c>
      <c r="T18" s="55">
        <f t="shared" si="4"/>
        <v>0</v>
      </c>
      <c r="U18" s="55">
        <f t="shared" si="5"/>
        <v>0</v>
      </c>
      <c r="V18" s="59"/>
    </row>
    <row r="19" spans="1:22" ht="12.75">
      <c r="A19" s="53">
        <v>11</v>
      </c>
      <c r="B19" s="53" t="s">
        <v>53</v>
      </c>
      <c r="C19" s="81"/>
      <c r="D19" s="82">
        <v>6</v>
      </c>
      <c r="E19" s="82"/>
      <c r="F19" s="54" t="s">
        <v>89</v>
      </c>
      <c r="G19" s="55">
        <f t="shared" si="0"/>
        <v>1200</v>
      </c>
      <c r="H19" s="55">
        <f t="shared" si="1"/>
        <v>1304.3478260869565</v>
      </c>
      <c r="I19" s="62">
        <v>0.92</v>
      </c>
      <c r="J19" s="62">
        <v>220</v>
      </c>
      <c r="K19" s="62" t="s">
        <v>77</v>
      </c>
      <c r="L19" s="58">
        <f t="shared" si="2"/>
        <v>5.928853754940711</v>
      </c>
      <c r="M19" s="58">
        <v>2.5</v>
      </c>
      <c r="N19" s="58">
        <v>2.5</v>
      </c>
      <c r="O19" s="58">
        <v>2.5</v>
      </c>
      <c r="P19" s="62">
        <v>20</v>
      </c>
      <c r="Q19" s="62"/>
      <c r="R19" s="63" t="s">
        <v>55</v>
      </c>
      <c r="S19" s="55">
        <f t="shared" si="3"/>
        <v>0</v>
      </c>
      <c r="T19" s="55">
        <f t="shared" si="4"/>
        <v>1304.3478260869565</v>
      </c>
      <c r="U19" s="55">
        <f t="shared" si="5"/>
        <v>0</v>
      </c>
      <c r="V19" s="59"/>
    </row>
    <row r="20" spans="1:22" ht="12.75">
      <c r="A20" s="53">
        <v>12</v>
      </c>
      <c r="B20" s="53" t="s">
        <v>55</v>
      </c>
      <c r="C20" s="81"/>
      <c r="D20" s="82">
        <v>7</v>
      </c>
      <c r="E20" s="82"/>
      <c r="F20" s="54" t="s">
        <v>89</v>
      </c>
      <c r="G20" s="55">
        <f t="shared" si="0"/>
        <v>1400</v>
      </c>
      <c r="H20" s="55">
        <f t="shared" si="1"/>
        <v>1521.7391304347825</v>
      </c>
      <c r="I20" s="62">
        <v>0.92</v>
      </c>
      <c r="J20" s="62">
        <v>220</v>
      </c>
      <c r="K20" s="62" t="s">
        <v>77</v>
      </c>
      <c r="L20" s="58">
        <f t="shared" si="2"/>
        <v>6.916996047430829</v>
      </c>
      <c r="M20" s="58">
        <v>2.5</v>
      </c>
      <c r="N20" s="58">
        <v>2.5</v>
      </c>
      <c r="O20" s="58">
        <v>2.5</v>
      </c>
      <c r="P20" s="62">
        <v>20</v>
      </c>
      <c r="Q20" s="62"/>
      <c r="R20" s="63" t="s">
        <v>55</v>
      </c>
      <c r="S20" s="55">
        <f t="shared" si="3"/>
        <v>0</v>
      </c>
      <c r="T20" s="55">
        <f t="shared" si="4"/>
        <v>0</v>
      </c>
      <c r="U20" s="55">
        <f t="shared" si="5"/>
        <v>1521.7391304347825</v>
      </c>
      <c r="V20" s="59"/>
    </row>
    <row r="21" spans="1:22" ht="12.75">
      <c r="A21" s="53">
        <v>13</v>
      </c>
      <c r="B21" s="53" t="s">
        <v>25</v>
      </c>
      <c r="C21" s="81"/>
      <c r="D21" s="82">
        <v>8</v>
      </c>
      <c r="E21" s="82"/>
      <c r="F21" s="54" t="s">
        <v>89</v>
      </c>
      <c r="G21" s="55">
        <f t="shared" si="0"/>
        <v>1600</v>
      </c>
      <c r="H21" s="55">
        <f t="shared" si="1"/>
        <v>1739.1304347826085</v>
      </c>
      <c r="I21" s="62">
        <v>0.92</v>
      </c>
      <c r="J21" s="62">
        <v>220</v>
      </c>
      <c r="K21" s="62" t="s">
        <v>77</v>
      </c>
      <c r="L21" s="58">
        <f t="shared" si="2"/>
        <v>7.905138339920947</v>
      </c>
      <c r="M21" s="58">
        <v>2.5</v>
      </c>
      <c r="N21" s="58">
        <v>2.5</v>
      </c>
      <c r="O21" s="58">
        <v>2.5</v>
      </c>
      <c r="P21" s="62">
        <v>20</v>
      </c>
      <c r="Q21" s="62"/>
      <c r="R21" s="63" t="s">
        <v>55</v>
      </c>
      <c r="S21" s="55">
        <f t="shared" si="3"/>
        <v>1739.1304347826085</v>
      </c>
      <c r="T21" s="55">
        <f t="shared" si="4"/>
        <v>0</v>
      </c>
      <c r="U21" s="55">
        <f t="shared" si="5"/>
        <v>0</v>
      </c>
      <c r="V21" s="59"/>
    </row>
    <row r="22" spans="1:22" ht="12.75">
      <c r="A22" s="53">
        <v>14</v>
      </c>
      <c r="B22" s="53" t="s">
        <v>53</v>
      </c>
      <c r="C22" s="81"/>
      <c r="D22" s="82">
        <v>7</v>
      </c>
      <c r="E22" s="82"/>
      <c r="F22" s="54" t="s">
        <v>89</v>
      </c>
      <c r="G22" s="55">
        <f t="shared" si="0"/>
        <v>1400</v>
      </c>
      <c r="H22" s="55">
        <f t="shared" si="1"/>
        <v>1521.7391304347825</v>
      </c>
      <c r="I22" s="62">
        <v>0.92</v>
      </c>
      <c r="J22" s="62">
        <v>220</v>
      </c>
      <c r="K22" s="62" t="s">
        <v>77</v>
      </c>
      <c r="L22" s="58">
        <f t="shared" si="2"/>
        <v>6.916996047430829</v>
      </c>
      <c r="M22" s="58">
        <v>2.5</v>
      </c>
      <c r="N22" s="58">
        <v>2.5</v>
      </c>
      <c r="O22" s="58">
        <v>2.5</v>
      </c>
      <c r="P22" s="62">
        <v>20</v>
      </c>
      <c r="Q22" s="62"/>
      <c r="R22" s="63" t="s">
        <v>55</v>
      </c>
      <c r="S22" s="55">
        <f t="shared" si="3"/>
        <v>0</v>
      </c>
      <c r="T22" s="55">
        <f t="shared" si="4"/>
        <v>1521.7391304347825</v>
      </c>
      <c r="U22" s="55">
        <f t="shared" si="5"/>
        <v>0</v>
      </c>
      <c r="V22" s="59"/>
    </row>
    <row r="23" spans="1:22" ht="12.75">
      <c r="A23" s="53">
        <v>15</v>
      </c>
      <c r="B23" s="53" t="s">
        <v>55</v>
      </c>
      <c r="C23" s="81"/>
      <c r="D23" s="81">
        <v>5</v>
      </c>
      <c r="E23" s="81"/>
      <c r="F23" s="54" t="s">
        <v>89</v>
      </c>
      <c r="G23" s="55">
        <f t="shared" si="0"/>
        <v>1000</v>
      </c>
      <c r="H23" s="55">
        <f t="shared" si="1"/>
        <v>1086.9565217391305</v>
      </c>
      <c r="I23" s="62">
        <v>0.92</v>
      </c>
      <c r="J23" s="62">
        <v>220</v>
      </c>
      <c r="K23" s="62" t="s">
        <v>77</v>
      </c>
      <c r="L23" s="58">
        <f t="shared" si="2"/>
        <v>4.940711462450593</v>
      </c>
      <c r="M23" s="58">
        <v>2.5</v>
      </c>
      <c r="N23" s="58">
        <v>2.5</v>
      </c>
      <c r="O23" s="58">
        <v>2.5</v>
      </c>
      <c r="P23" s="62">
        <v>20</v>
      </c>
      <c r="Q23" s="62"/>
      <c r="R23" s="63" t="s">
        <v>55</v>
      </c>
      <c r="S23" s="55">
        <f t="shared" si="3"/>
        <v>0</v>
      </c>
      <c r="T23" s="55">
        <f t="shared" si="4"/>
        <v>0</v>
      </c>
      <c r="U23" s="55">
        <f t="shared" si="5"/>
        <v>1086.9565217391305</v>
      </c>
      <c r="V23" s="59"/>
    </row>
    <row r="24" spans="1:22" ht="12.75">
      <c r="A24" s="53">
        <v>16</v>
      </c>
      <c r="B24" s="53" t="s">
        <v>25</v>
      </c>
      <c r="C24" s="81"/>
      <c r="D24" s="64">
        <v>5</v>
      </c>
      <c r="E24" s="64"/>
      <c r="F24" s="54" t="s">
        <v>89</v>
      </c>
      <c r="G24" s="55">
        <f t="shared" si="0"/>
        <v>1000</v>
      </c>
      <c r="H24" s="55">
        <f t="shared" si="1"/>
        <v>1086.9565217391305</v>
      </c>
      <c r="I24" s="62">
        <v>0.92</v>
      </c>
      <c r="J24" s="62">
        <v>220</v>
      </c>
      <c r="K24" s="62" t="s">
        <v>77</v>
      </c>
      <c r="L24" s="58">
        <f t="shared" si="2"/>
        <v>4.940711462450593</v>
      </c>
      <c r="M24" s="58">
        <v>2.5</v>
      </c>
      <c r="N24" s="58">
        <v>2.5</v>
      </c>
      <c r="O24" s="58">
        <v>2.5</v>
      </c>
      <c r="P24" s="62">
        <v>20</v>
      </c>
      <c r="Q24" s="62"/>
      <c r="R24" s="63" t="s">
        <v>55</v>
      </c>
      <c r="S24" s="55">
        <f t="shared" si="3"/>
        <v>1086.9565217391305</v>
      </c>
      <c r="T24" s="55">
        <f t="shared" si="4"/>
        <v>0</v>
      </c>
      <c r="U24" s="55">
        <f t="shared" si="5"/>
        <v>0</v>
      </c>
      <c r="V24" s="59"/>
    </row>
    <row r="25" spans="1:22" ht="12.75">
      <c r="A25" s="53">
        <v>17</v>
      </c>
      <c r="B25" s="53" t="s">
        <v>53</v>
      </c>
      <c r="C25" s="81"/>
      <c r="D25" s="82">
        <v>5</v>
      </c>
      <c r="E25" s="82"/>
      <c r="F25" s="54" t="s">
        <v>89</v>
      </c>
      <c r="G25" s="55">
        <f t="shared" si="0"/>
        <v>1000</v>
      </c>
      <c r="H25" s="55">
        <f t="shared" si="1"/>
        <v>1086.9565217391305</v>
      </c>
      <c r="I25" s="62">
        <v>0.92</v>
      </c>
      <c r="J25" s="62">
        <v>220</v>
      </c>
      <c r="K25" s="62" t="s">
        <v>77</v>
      </c>
      <c r="L25" s="58">
        <f t="shared" si="2"/>
        <v>4.940711462450593</v>
      </c>
      <c r="M25" s="58">
        <v>2.5</v>
      </c>
      <c r="N25" s="58">
        <v>2.5</v>
      </c>
      <c r="O25" s="58">
        <v>2.5</v>
      </c>
      <c r="P25" s="62">
        <v>20</v>
      </c>
      <c r="Q25" s="62"/>
      <c r="R25" s="63" t="s">
        <v>55</v>
      </c>
      <c r="S25" s="55">
        <f t="shared" si="3"/>
        <v>0</v>
      </c>
      <c r="T25" s="55">
        <f t="shared" si="4"/>
        <v>1086.9565217391305</v>
      </c>
      <c r="U25" s="55">
        <f t="shared" si="5"/>
        <v>0</v>
      </c>
      <c r="V25" s="59"/>
    </row>
    <row r="26" spans="1:22" ht="12.75">
      <c r="A26" s="53">
        <v>18</v>
      </c>
      <c r="B26" s="53" t="s">
        <v>55</v>
      </c>
      <c r="C26" s="81"/>
      <c r="D26" s="82">
        <v>5</v>
      </c>
      <c r="E26" s="82"/>
      <c r="F26" s="54" t="s">
        <v>89</v>
      </c>
      <c r="G26" s="55">
        <f t="shared" si="0"/>
        <v>1000</v>
      </c>
      <c r="H26" s="55">
        <f t="shared" si="1"/>
        <v>1086.9565217391305</v>
      </c>
      <c r="I26" s="62">
        <v>0.92</v>
      </c>
      <c r="J26" s="62">
        <v>220</v>
      </c>
      <c r="K26" s="62" t="s">
        <v>77</v>
      </c>
      <c r="L26" s="58">
        <f t="shared" si="2"/>
        <v>4.940711462450593</v>
      </c>
      <c r="M26" s="58">
        <v>2.5</v>
      </c>
      <c r="N26" s="58">
        <v>2.5</v>
      </c>
      <c r="O26" s="58">
        <v>2.5</v>
      </c>
      <c r="P26" s="62">
        <v>20</v>
      </c>
      <c r="Q26" s="62"/>
      <c r="R26" s="63" t="s">
        <v>55</v>
      </c>
      <c r="S26" s="55">
        <f t="shared" si="3"/>
        <v>0</v>
      </c>
      <c r="T26" s="55">
        <f t="shared" si="4"/>
        <v>0</v>
      </c>
      <c r="U26" s="55">
        <f t="shared" si="5"/>
        <v>1086.9565217391305</v>
      </c>
      <c r="V26" s="59"/>
    </row>
    <row r="27" spans="1:22" ht="12.75">
      <c r="A27" s="53">
        <v>19</v>
      </c>
      <c r="B27" s="53" t="s">
        <v>25</v>
      </c>
      <c r="C27" s="81"/>
      <c r="D27" s="82">
        <v>5</v>
      </c>
      <c r="E27" s="82"/>
      <c r="F27" s="54" t="s">
        <v>89</v>
      </c>
      <c r="G27" s="55">
        <f t="shared" si="0"/>
        <v>1000</v>
      </c>
      <c r="H27" s="55">
        <f t="shared" si="1"/>
        <v>1086.9565217391305</v>
      </c>
      <c r="I27" s="62">
        <v>0.92</v>
      </c>
      <c r="J27" s="62">
        <v>220</v>
      </c>
      <c r="K27" s="62" t="s">
        <v>77</v>
      </c>
      <c r="L27" s="58">
        <f t="shared" si="2"/>
        <v>4.940711462450593</v>
      </c>
      <c r="M27" s="58">
        <v>2.5</v>
      </c>
      <c r="N27" s="58">
        <v>2.5</v>
      </c>
      <c r="O27" s="58">
        <v>2.5</v>
      </c>
      <c r="P27" s="62">
        <v>20</v>
      </c>
      <c r="Q27" s="62"/>
      <c r="R27" s="63" t="s">
        <v>55</v>
      </c>
      <c r="S27" s="55">
        <f t="shared" si="3"/>
        <v>1086.9565217391305</v>
      </c>
      <c r="T27" s="55">
        <f t="shared" si="4"/>
        <v>0</v>
      </c>
      <c r="U27" s="55">
        <f t="shared" si="5"/>
        <v>0</v>
      </c>
      <c r="V27" s="59"/>
    </row>
    <row r="28" spans="1:22" ht="12.75">
      <c r="A28" s="53">
        <v>20</v>
      </c>
      <c r="B28" s="53" t="s">
        <v>53</v>
      </c>
      <c r="C28" s="81">
        <v>2</v>
      </c>
      <c r="D28" s="82">
        <v>6</v>
      </c>
      <c r="E28" s="82"/>
      <c r="F28" s="54" t="s">
        <v>89</v>
      </c>
      <c r="G28" s="55">
        <f t="shared" si="0"/>
        <v>1500</v>
      </c>
      <c r="H28" s="55">
        <f t="shared" si="1"/>
        <v>1630.4347826086955</v>
      </c>
      <c r="I28" s="62">
        <v>0.92</v>
      </c>
      <c r="J28" s="62">
        <v>220</v>
      </c>
      <c r="K28" s="62" t="s">
        <v>77</v>
      </c>
      <c r="L28" s="58">
        <f t="shared" si="2"/>
        <v>7.411067193675889</v>
      </c>
      <c r="M28" s="58">
        <v>2.5</v>
      </c>
      <c r="N28" s="58">
        <v>2.5</v>
      </c>
      <c r="O28" s="58">
        <v>2.5</v>
      </c>
      <c r="P28" s="62">
        <v>20</v>
      </c>
      <c r="Q28" s="62">
        <v>25</v>
      </c>
      <c r="R28" s="63" t="s">
        <v>55</v>
      </c>
      <c r="S28" s="55">
        <f t="shared" si="3"/>
        <v>0</v>
      </c>
      <c r="T28" s="55">
        <f t="shared" si="4"/>
        <v>1630.4347826086955</v>
      </c>
      <c r="U28" s="55">
        <f t="shared" si="5"/>
        <v>0</v>
      </c>
      <c r="V28" s="59"/>
    </row>
    <row r="29" spans="1:22" ht="12.75">
      <c r="A29" s="53">
        <v>21</v>
      </c>
      <c r="B29" s="53" t="s">
        <v>55</v>
      </c>
      <c r="C29" s="82"/>
      <c r="D29" s="82"/>
      <c r="E29" s="82"/>
      <c r="F29" s="60" t="s">
        <v>57</v>
      </c>
      <c r="G29" s="61"/>
      <c r="H29" s="61"/>
      <c r="I29" s="62"/>
      <c r="J29" s="62"/>
      <c r="K29" s="62"/>
      <c r="L29" s="58"/>
      <c r="M29" s="58"/>
      <c r="N29" s="58"/>
      <c r="O29" s="58"/>
      <c r="P29" s="62"/>
      <c r="Q29" s="62"/>
      <c r="R29" s="63"/>
      <c r="S29" s="55">
        <f t="shared" si="3"/>
        <v>0</v>
      </c>
      <c r="T29" s="55"/>
      <c r="U29" s="55"/>
      <c r="V29" s="55"/>
    </row>
    <row r="30" spans="1:22" s="66" customFormat="1" ht="12.75">
      <c r="A30" s="53">
        <v>22</v>
      </c>
      <c r="B30" s="53" t="s">
        <v>25</v>
      </c>
      <c r="C30" s="82"/>
      <c r="D30" s="82"/>
      <c r="E30" s="82"/>
      <c r="F30" s="60" t="s">
        <v>57</v>
      </c>
      <c r="G30" s="61"/>
      <c r="H30" s="61"/>
      <c r="I30" s="62"/>
      <c r="J30" s="62"/>
      <c r="K30" s="62"/>
      <c r="L30" s="58"/>
      <c r="M30" s="58"/>
      <c r="N30" s="58"/>
      <c r="O30" s="58"/>
      <c r="P30" s="62"/>
      <c r="Q30" s="62"/>
      <c r="R30" s="64"/>
      <c r="S30" s="65"/>
      <c r="T30" s="65"/>
      <c r="U30" s="65"/>
      <c r="V30" s="65"/>
    </row>
    <row r="31" spans="1:22" s="66" customFormat="1" ht="12.75">
      <c r="A31" s="53">
        <v>23</v>
      </c>
      <c r="B31" s="53" t="s">
        <v>53</v>
      </c>
      <c r="C31" s="82"/>
      <c r="D31" s="82"/>
      <c r="E31" s="82"/>
      <c r="F31" s="60" t="s">
        <v>57</v>
      </c>
      <c r="G31" s="61"/>
      <c r="H31" s="61"/>
      <c r="I31" s="62"/>
      <c r="J31" s="62"/>
      <c r="K31" s="62"/>
      <c r="L31" s="58"/>
      <c r="M31" s="58"/>
      <c r="N31" s="58"/>
      <c r="O31" s="58"/>
      <c r="P31" s="62"/>
      <c r="Q31" s="62"/>
      <c r="R31" s="64"/>
      <c r="S31" s="65"/>
      <c r="T31" s="65"/>
      <c r="U31" s="65"/>
      <c r="V31" s="65"/>
    </row>
    <row r="32" spans="1:22" ht="12.75">
      <c r="A32" s="67" t="s">
        <v>58</v>
      </c>
      <c r="B32" s="67"/>
      <c r="C32" s="67"/>
      <c r="D32" s="67"/>
      <c r="E32" s="67"/>
      <c r="F32" s="84"/>
      <c r="G32" s="68">
        <f>SUM(G9:G28)</f>
        <v>24300</v>
      </c>
      <c r="H32" s="68">
        <f>SUM(H9:H28)</f>
        <v>26413.043478260875</v>
      </c>
      <c r="I32" s="69">
        <v>0.92</v>
      </c>
      <c r="J32" s="69">
        <v>380</v>
      </c>
      <c r="K32" s="69" t="s">
        <v>59</v>
      </c>
      <c r="L32" s="70">
        <f>H32/660</f>
        <v>40.01976284584981</v>
      </c>
      <c r="M32" s="71" t="s">
        <v>69</v>
      </c>
      <c r="N32" s="72">
        <v>16</v>
      </c>
      <c r="O32" s="72">
        <v>16</v>
      </c>
      <c r="P32" s="68">
        <v>63</v>
      </c>
      <c r="Q32" s="68"/>
      <c r="R32" s="69" t="s">
        <v>55</v>
      </c>
      <c r="S32" s="68">
        <f>SUM(S9:S31)</f>
        <v>8695.652173913042</v>
      </c>
      <c r="T32" s="68">
        <f>SUM(T9:T31)</f>
        <v>10108.695652173912</v>
      </c>
      <c r="U32" s="68">
        <f>SUM(U9:U31)</f>
        <v>7608.695652173912</v>
      </c>
      <c r="V32" s="68">
        <f>SUM(V9:V31)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32:E3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1:X17"/>
  <sheetViews>
    <sheetView zoomScale="80" zoomScaleNormal="80" workbookViewId="0" topLeftCell="A1">
      <selection activeCell="X9" sqref="X9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6" width="5.28125" style="0" customWidth="1"/>
    <col min="7" max="7" width="5.140625" style="0" customWidth="1"/>
    <col min="8" max="8" width="28.140625" style="0" customWidth="1"/>
    <col min="9" max="9" width="14.140625" style="0" customWidth="1"/>
    <col min="10" max="10" width="15.7109375" style="0" customWidth="1"/>
    <col min="11" max="11" width="7.140625" style="0" customWidth="1"/>
    <col min="12" max="12" width="5.7109375" style="0" customWidth="1"/>
    <col min="13" max="13" width="6.7109375" style="0" customWidth="1"/>
    <col min="14" max="14" width="6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8" width="7.140625" style="0" customWidth="1"/>
    <col min="19" max="19" width="6.421875" style="0" customWidth="1"/>
    <col min="20" max="20" width="5.7109375" style="0" customWidth="1"/>
  </cols>
  <sheetData>
    <row r="1" spans="1:24" ht="12.75" customHeight="1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2.75" customHeight="1">
      <c r="A4" s="49" t="s">
        <v>33</v>
      </c>
      <c r="B4" s="49"/>
      <c r="C4" s="85" t="s">
        <v>93</v>
      </c>
      <c r="D4" s="85"/>
      <c r="E4" s="85"/>
      <c r="F4" s="85"/>
      <c r="G4" s="85"/>
      <c r="H4" s="50" t="s">
        <v>87</v>
      </c>
      <c r="I4" s="50" t="s">
        <v>35</v>
      </c>
      <c r="J4" s="50" t="s">
        <v>36</v>
      </c>
      <c r="K4" s="51" t="s">
        <v>37</v>
      </c>
      <c r="L4" s="51" t="s">
        <v>38</v>
      </c>
      <c r="M4" s="51" t="s">
        <v>39</v>
      </c>
      <c r="N4" s="51" t="s">
        <v>40</v>
      </c>
      <c r="O4" s="51" t="s">
        <v>41</v>
      </c>
      <c r="P4" s="51" t="s">
        <v>42</v>
      </c>
      <c r="Q4" s="51" t="s">
        <v>43</v>
      </c>
      <c r="R4" s="51" t="s">
        <v>44</v>
      </c>
      <c r="S4" s="51" t="s">
        <v>45</v>
      </c>
      <c r="T4" s="51" t="s">
        <v>46</v>
      </c>
      <c r="U4" s="50" t="s">
        <v>47</v>
      </c>
      <c r="V4" s="50"/>
      <c r="W4" s="50"/>
      <c r="X4" s="50"/>
    </row>
    <row r="5" spans="1:24" ht="12.75" customHeight="1">
      <c r="A5" s="49"/>
      <c r="B5" s="49"/>
      <c r="C5" s="85"/>
      <c r="D5" s="85"/>
      <c r="E5" s="85"/>
      <c r="F5" s="85"/>
      <c r="G5" s="85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0"/>
      <c r="V5" s="50"/>
      <c r="W5" s="50"/>
      <c r="X5" s="50"/>
    </row>
    <row r="6" spans="1:24" ht="42.75" customHeight="1">
      <c r="A6" s="49"/>
      <c r="B6" s="49"/>
      <c r="C6" s="85"/>
      <c r="D6" s="85"/>
      <c r="E6" s="85"/>
      <c r="F6" s="85"/>
      <c r="G6" s="85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0"/>
      <c r="V6" s="50"/>
      <c r="W6" s="50"/>
      <c r="X6" s="50"/>
    </row>
    <row r="7" spans="1:24" ht="15.75" customHeight="1">
      <c r="A7" s="49"/>
      <c r="B7" s="49"/>
      <c r="C7" s="80" t="s">
        <v>94</v>
      </c>
      <c r="D7" s="80" t="s">
        <v>95</v>
      </c>
      <c r="E7" s="80" t="s">
        <v>111</v>
      </c>
      <c r="F7" s="80" t="s">
        <v>97</v>
      </c>
      <c r="G7" s="80" t="s">
        <v>98</v>
      </c>
      <c r="H7" s="50"/>
      <c r="I7" s="50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0"/>
      <c r="V7" s="50"/>
      <c r="W7" s="50"/>
      <c r="X7" s="50"/>
    </row>
    <row r="8" spans="1:24" ht="12.75">
      <c r="A8" s="49"/>
      <c r="B8" s="49"/>
      <c r="C8" s="80">
        <v>8</v>
      </c>
      <c r="D8" s="80">
        <v>26</v>
      </c>
      <c r="E8" s="80">
        <v>32</v>
      </c>
      <c r="F8" s="80">
        <v>52</v>
      </c>
      <c r="G8" s="80">
        <v>64</v>
      </c>
      <c r="H8" s="50"/>
      <c r="I8" s="50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2" t="s">
        <v>48</v>
      </c>
      <c r="V8" s="52" t="s">
        <v>49</v>
      </c>
      <c r="W8" s="52" t="s">
        <v>50</v>
      </c>
      <c r="X8" s="52" t="s">
        <v>51</v>
      </c>
    </row>
    <row r="9" spans="1:24" ht="12.75">
      <c r="A9" s="53">
        <v>1</v>
      </c>
      <c r="B9" s="53" t="s">
        <v>25</v>
      </c>
      <c r="C9" s="65"/>
      <c r="D9" s="65">
        <v>1</v>
      </c>
      <c r="E9" s="65">
        <v>1</v>
      </c>
      <c r="F9" s="65">
        <v>7</v>
      </c>
      <c r="G9" s="65">
        <v>11</v>
      </c>
      <c r="H9" s="54" t="s">
        <v>99</v>
      </c>
      <c r="I9" s="55">
        <f aca="true" t="shared" si="0" ref="I9:I13">(C$8*C9)+(D$8*D9)+(E$8*E9)+(F$8*F9)+(G$8*G9)</f>
        <v>1126</v>
      </c>
      <c r="J9" s="55">
        <f aca="true" t="shared" si="1" ref="J9:J13">I9/K9</f>
        <v>1223.9130434782608</v>
      </c>
      <c r="K9" s="62">
        <v>0.92</v>
      </c>
      <c r="L9" s="62">
        <v>220</v>
      </c>
      <c r="M9" s="62" t="s">
        <v>77</v>
      </c>
      <c r="N9" s="58">
        <f aca="true" t="shared" si="2" ref="N9:N13">J9/L9</f>
        <v>5.563241106719367</v>
      </c>
      <c r="O9" s="58">
        <v>2.5</v>
      </c>
      <c r="P9" s="58">
        <v>2.5</v>
      </c>
      <c r="Q9" s="58">
        <v>2.5</v>
      </c>
      <c r="R9" s="62">
        <v>20</v>
      </c>
      <c r="S9" s="62"/>
      <c r="T9" s="63" t="s">
        <v>55</v>
      </c>
      <c r="U9" s="55">
        <f aca="true" t="shared" si="3" ref="U9:U14">IF((B9="A"),J9," ")</f>
        <v>1223.9130434782608</v>
      </c>
      <c r="V9" s="55">
        <f aca="true" t="shared" si="4" ref="V9:V13">IF((B9="B"),J9," ")</f>
        <v>0</v>
      </c>
      <c r="W9" s="55">
        <f aca="true" t="shared" si="5" ref="W9:W13">IF((B9="C"),J9," ")</f>
        <v>0</v>
      </c>
      <c r="X9" s="59"/>
    </row>
    <row r="10" spans="1:24" ht="12.75">
      <c r="A10" s="53">
        <v>2</v>
      </c>
      <c r="B10" s="53" t="s">
        <v>53</v>
      </c>
      <c r="C10" s="81"/>
      <c r="D10" s="81"/>
      <c r="E10" s="81"/>
      <c r="F10" s="81"/>
      <c r="G10" s="81">
        <v>14</v>
      </c>
      <c r="H10" s="54" t="s">
        <v>99</v>
      </c>
      <c r="I10" s="55">
        <f t="shared" si="0"/>
        <v>896</v>
      </c>
      <c r="J10" s="55">
        <f t="shared" si="1"/>
        <v>973.9130434782609</v>
      </c>
      <c r="K10" s="62">
        <v>0.92</v>
      </c>
      <c r="L10" s="62">
        <v>220</v>
      </c>
      <c r="M10" s="62" t="s">
        <v>77</v>
      </c>
      <c r="N10" s="58">
        <f t="shared" si="2"/>
        <v>4.426877470355731</v>
      </c>
      <c r="O10" s="58">
        <v>2.5</v>
      </c>
      <c r="P10" s="58">
        <v>2.5</v>
      </c>
      <c r="Q10" s="58">
        <v>2.5</v>
      </c>
      <c r="R10" s="62">
        <v>20</v>
      </c>
      <c r="S10" s="62"/>
      <c r="T10" s="63" t="s">
        <v>55</v>
      </c>
      <c r="U10" s="55">
        <f t="shared" si="3"/>
        <v>0</v>
      </c>
      <c r="V10" s="55">
        <f t="shared" si="4"/>
        <v>973.9130434782609</v>
      </c>
      <c r="W10" s="55">
        <f t="shared" si="5"/>
        <v>0</v>
      </c>
      <c r="X10" s="59"/>
    </row>
    <row r="11" spans="1:24" ht="12.75">
      <c r="A11" s="53">
        <v>3</v>
      </c>
      <c r="B11" s="53" t="s">
        <v>55</v>
      </c>
      <c r="C11" s="81"/>
      <c r="D11" s="81"/>
      <c r="E11" s="81"/>
      <c r="F11" s="81">
        <v>1</v>
      </c>
      <c r="G11" s="81">
        <v>18</v>
      </c>
      <c r="H11" s="54" t="s">
        <v>99</v>
      </c>
      <c r="I11" s="55">
        <f t="shared" si="0"/>
        <v>1204</v>
      </c>
      <c r="J11" s="55">
        <f t="shared" si="1"/>
        <v>1308.695652173913</v>
      </c>
      <c r="K11" s="62">
        <v>0.92</v>
      </c>
      <c r="L11" s="62">
        <v>220</v>
      </c>
      <c r="M11" s="62" t="s">
        <v>77</v>
      </c>
      <c r="N11" s="58">
        <f t="shared" si="2"/>
        <v>5.948616600790514</v>
      </c>
      <c r="O11" s="58">
        <v>2.5</v>
      </c>
      <c r="P11" s="58">
        <v>2.5</v>
      </c>
      <c r="Q11" s="58">
        <v>2.5</v>
      </c>
      <c r="R11" s="62">
        <v>20</v>
      </c>
      <c r="S11" s="62"/>
      <c r="T11" s="63" t="s">
        <v>55</v>
      </c>
      <c r="U11" s="55">
        <f t="shared" si="3"/>
        <v>0</v>
      </c>
      <c r="V11" s="55">
        <f t="shared" si="4"/>
        <v>0</v>
      </c>
      <c r="W11" s="55">
        <f t="shared" si="5"/>
        <v>1308.695652173913</v>
      </c>
      <c r="X11" s="59"/>
    </row>
    <row r="12" spans="1:24" ht="12.75">
      <c r="A12" s="53">
        <v>4</v>
      </c>
      <c r="B12" s="53" t="s">
        <v>25</v>
      </c>
      <c r="C12" s="81"/>
      <c r="D12" s="81"/>
      <c r="E12" s="81"/>
      <c r="F12" s="81"/>
      <c r="G12" s="81">
        <v>17</v>
      </c>
      <c r="H12" s="54" t="s">
        <v>99</v>
      </c>
      <c r="I12" s="55">
        <f t="shared" si="0"/>
        <v>1088</v>
      </c>
      <c r="J12" s="55">
        <f t="shared" si="1"/>
        <v>1182.6086956521738</v>
      </c>
      <c r="K12" s="62">
        <v>0.92</v>
      </c>
      <c r="L12" s="62">
        <v>220</v>
      </c>
      <c r="M12" s="62" t="s">
        <v>77</v>
      </c>
      <c r="N12" s="58">
        <f t="shared" si="2"/>
        <v>5.375494071146244</v>
      </c>
      <c r="O12" s="58">
        <v>2.5</v>
      </c>
      <c r="P12" s="58">
        <v>2.5</v>
      </c>
      <c r="Q12" s="58">
        <v>2.5</v>
      </c>
      <c r="R12" s="62">
        <v>20</v>
      </c>
      <c r="S12" s="62"/>
      <c r="T12" s="63" t="s">
        <v>55</v>
      </c>
      <c r="U12" s="55">
        <f t="shared" si="3"/>
        <v>1182.6086956521738</v>
      </c>
      <c r="V12" s="55">
        <f t="shared" si="4"/>
        <v>0</v>
      </c>
      <c r="W12" s="55">
        <f t="shared" si="5"/>
        <v>0</v>
      </c>
      <c r="X12" s="59"/>
    </row>
    <row r="13" spans="1:24" ht="12.75">
      <c r="A13" s="53">
        <v>5</v>
      </c>
      <c r="B13" s="53" t="s">
        <v>53</v>
      </c>
      <c r="C13" s="81">
        <v>9</v>
      </c>
      <c r="D13" s="81"/>
      <c r="E13" s="81"/>
      <c r="F13" s="81"/>
      <c r="G13" s="81"/>
      <c r="H13" s="54" t="s">
        <v>99</v>
      </c>
      <c r="I13" s="55">
        <f t="shared" si="0"/>
        <v>72</v>
      </c>
      <c r="J13" s="55">
        <f t="shared" si="1"/>
        <v>78.26086956521739</v>
      </c>
      <c r="K13" s="62">
        <v>0.92</v>
      </c>
      <c r="L13" s="62">
        <v>220</v>
      </c>
      <c r="M13" s="62" t="s">
        <v>77</v>
      </c>
      <c r="N13" s="58">
        <f t="shared" si="2"/>
        <v>0.3557312252964427</v>
      </c>
      <c r="O13" s="58">
        <v>2.5</v>
      </c>
      <c r="P13" s="58">
        <v>2.5</v>
      </c>
      <c r="Q13" s="58">
        <v>2.5</v>
      </c>
      <c r="R13" s="62">
        <v>20</v>
      </c>
      <c r="S13" s="62"/>
      <c r="T13" s="63" t="s">
        <v>55</v>
      </c>
      <c r="U13" s="55">
        <f t="shared" si="3"/>
        <v>0</v>
      </c>
      <c r="V13" s="55">
        <f t="shared" si="4"/>
        <v>78.26086956521739</v>
      </c>
      <c r="W13" s="55">
        <f t="shared" si="5"/>
        <v>0</v>
      </c>
      <c r="X13" s="59"/>
    </row>
    <row r="14" spans="1:24" ht="12.75">
      <c r="A14" s="53">
        <v>6</v>
      </c>
      <c r="B14" s="53" t="s">
        <v>55</v>
      </c>
      <c r="C14" s="86"/>
      <c r="D14" s="86"/>
      <c r="E14" s="86"/>
      <c r="F14" s="86"/>
      <c r="G14" s="86"/>
      <c r="H14" s="60" t="s">
        <v>57</v>
      </c>
      <c r="I14" s="61"/>
      <c r="J14" s="61"/>
      <c r="K14" s="62"/>
      <c r="L14" s="62"/>
      <c r="M14" s="62"/>
      <c r="N14" s="58"/>
      <c r="O14" s="58"/>
      <c r="P14" s="58"/>
      <c r="Q14" s="58"/>
      <c r="R14" s="62"/>
      <c r="S14" s="62"/>
      <c r="T14" s="63"/>
      <c r="U14" s="55">
        <f t="shared" si="3"/>
        <v>0</v>
      </c>
      <c r="V14" s="55"/>
      <c r="W14" s="55"/>
      <c r="X14" s="55"/>
    </row>
    <row r="15" spans="1:24" s="66" customFormat="1" ht="12.75">
      <c r="A15" s="53">
        <v>7</v>
      </c>
      <c r="B15" s="53" t="s">
        <v>25</v>
      </c>
      <c r="C15" s="86"/>
      <c r="D15" s="86"/>
      <c r="E15" s="86"/>
      <c r="F15" s="86"/>
      <c r="G15" s="86"/>
      <c r="H15" s="60" t="s">
        <v>57</v>
      </c>
      <c r="I15" s="61"/>
      <c r="J15" s="61"/>
      <c r="K15" s="62"/>
      <c r="L15" s="62"/>
      <c r="M15" s="62"/>
      <c r="N15" s="58"/>
      <c r="O15" s="58"/>
      <c r="P15" s="58"/>
      <c r="Q15" s="58"/>
      <c r="R15" s="62"/>
      <c r="S15" s="62"/>
      <c r="T15" s="64"/>
      <c r="U15" s="65"/>
      <c r="V15" s="65"/>
      <c r="W15" s="65"/>
      <c r="X15" s="65"/>
    </row>
    <row r="16" spans="1:24" s="66" customFormat="1" ht="12.75">
      <c r="A16" s="53">
        <v>8</v>
      </c>
      <c r="B16" s="53" t="s">
        <v>53</v>
      </c>
      <c r="C16" s="86"/>
      <c r="D16" s="86"/>
      <c r="E16" s="86"/>
      <c r="F16" s="86"/>
      <c r="G16" s="86"/>
      <c r="H16" s="60" t="s">
        <v>57</v>
      </c>
      <c r="I16" s="61"/>
      <c r="J16" s="61"/>
      <c r="K16" s="62"/>
      <c r="L16" s="62"/>
      <c r="M16" s="62"/>
      <c r="N16" s="58"/>
      <c r="O16" s="58"/>
      <c r="P16" s="58"/>
      <c r="Q16" s="58"/>
      <c r="R16" s="62"/>
      <c r="S16" s="62"/>
      <c r="T16" s="64"/>
      <c r="U16" s="65"/>
      <c r="V16" s="65"/>
      <c r="W16" s="65"/>
      <c r="X16" s="65"/>
    </row>
    <row r="17" spans="1:24" ht="12.75">
      <c r="A17" s="67" t="s">
        <v>58</v>
      </c>
      <c r="B17" s="67"/>
      <c r="C17" s="67"/>
      <c r="D17" s="67"/>
      <c r="E17" s="67"/>
      <c r="F17" s="67"/>
      <c r="G17" s="67"/>
      <c r="H17" s="84"/>
      <c r="I17" s="68">
        <f>SUM(I9:I13)</f>
        <v>4386</v>
      </c>
      <c r="J17" s="68">
        <f>SUM(J9:J13)</f>
        <v>4767.391304347825</v>
      </c>
      <c r="K17" s="69">
        <v>0.92</v>
      </c>
      <c r="L17" s="69">
        <v>380</v>
      </c>
      <c r="M17" s="69" t="s">
        <v>59</v>
      </c>
      <c r="N17" s="70">
        <f>J17/660</f>
        <v>7.223320158102766</v>
      </c>
      <c r="O17" s="71" t="s">
        <v>100</v>
      </c>
      <c r="P17" s="72">
        <v>6</v>
      </c>
      <c r="Q17" s="72">
        <v>6</v>
      </c>
      <c r="R17" s="68">
        <v>32</v>
      </c>
      <c r="S17" s="68"/>
      <c r="T17" s="69" t="s">
        <v>55</v>
      </c>
      <c r="U17" s="68">
        <f>SUM(U9:U16)</f>
        <v>2406.5217391304345</v>
      </c>
      <c r="V17" s="68">
        <f>SUM(V9:V16)</f>
        <v>1052.1739130434783</v>
      </c>
      <c r="W17" s="68">
        <f>SUM(W9:W16)</f>
        <v>1308.695652173913</v>
      </c>
      <c r="X17" s="68">
        <f>SUM(X9:X16)</f>
        <v>0</v>
      </c>
    </row>
  </sheetData>
  <sheetProtection selectLockedCells="1" selectUnlockedCells="1"/>
  <mergeCells count="19">
    <mergeCell ref="A1:X2"/>
    <mergeCell ref="A3:X3"/>
    <mergeCell ref="A4:B8"/>
    <mergeCell ref="C4:G6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X7"/>
    <mergeCell ref="A17:G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4"/>
  </sheetPr>
  <dimension ref="A1:V34"/>
  <sheetViews>
    <sheetView zoomScale="80" zoomScaleNormal="80" workbookViewId="0" topLeftCell="A1">
      <selection activeCell="N41" sqref="N4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5</v>
      </c>
      <c r="E9" s="81"/>
      <c r="F9" s="54" t="s">
        <v>89</v>
      </c>
      <c r="G9" s="55">
        <f aca="true" t="shared" si="0" ref="G9:G29">(C$8*C9)+(D$8*D9)</f>
        <v>1000</v>
      </c>
      <c r="H9" s="55">
        <f aca="true" t="shared" si="1" ref="H9:H29">G9/I9</f>
        <v>1086.9565217391305</v>
      </c>
      <c r="I9" s="62">
        <v>0.92</v>
      </c>
      <c r="J9" s="62">
        <v>220</v>
      </c>
      <c r="K9" s="62" t="s">
        <v>77</v>
      </c>
      <c r="L9" s="58">
        <f aca="true" t="shared" si="2" ref="L9:L29">H9/J9</f>
        <v>4.940711462450593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29">IF((B9="A"),H9," ")</f>
        <v>1086.9565217391305</v>
      </c>
      <c r="T9" s="55">
        <f aca="true" t="shared" si="4" ref="T9:T29">IF((B9="B"),H9," ")</f>
        <v>0</v>
      </c>
      <c r="U9" s="55">
        <f aca="true" t="shared" si="5" ref="U9:U29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7</v>
      </c>
      <c r="E10" s="81"/>
      <c r="F10" s="54" t="s">
        <v>89</v>
      </c>
      <c r="G10" s="55">
        <f t="shared" si="0"/>
        <v>1400</v>
      </c>
      <c r="H10" s="55">
        <f t="shared" si="1"/>
        <v>1521.7391304347825</v>
      </c>
      <c r="I10" s="62">
        <v>0.92</v>
      </c>
      <c r="J10" s="62">
        <v>220</v>
      </c>
      <c r="K10" s="62" t="s">
        <v>77</v>
      </c>
      <c r="L10" s="58">
        <f t="shared" si="2"/>
        <v>6.916996047430829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1521.7391304347825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7</v>
      </c>
      <c r="E11" s="81"/>
      <c r="F11" s="54" t="s">
        <v>89</v>
      </c>
      <c r="G11" s="55">
        <f t="shared" si="0"/>
        <v>1400</v>
      </c>
      <c r="H11" s="55">
        <f t="shared" si="1"/>
        <v>1521.7391304347825</v>
      </c>
      <c r="I11" s="62">
        <v>0.92</v>
      </c>
      <c r="J11" s="62">
        <v>220</v>
      </c>
      <c r="K11" s="62" t="s">
        <v>77</v>
      </c>
      <c r="L11" s="58">
        <f t="shared" si="2"/>
        <v>6.916996047430829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1521.7391304347825</v>
      </c>
      <c r="V11" s="59"/>
    </row>
    <row r="12" spans="1:22" ht="12.75">
      <c r="A12" s="53">
        <v>4</v>
      </c>
      <c r="B12" s="53" t="s">
        <v>25</v>
      </c>
      <c r="C12" s="81"/>
      <c r="D12" s="81">
        <v>7</v>
      </c>
      <c r="E12" s="81"/>
      <c r="F12" s="54" t="s">
        <v>89</v>
      </c>
      <c r="G12" s="55">
        <f t="shared" si="0"/>
        <v>1400</v>
      </c>
      <c r="H12" s="55">
        <f t="shared" si="1"/>
        <v>1521.7391304347825</v>
      </c>
      <c r="I12" s="62">
        <v>0.92</v>
      </c>
      <c r="J12" s="62">
        <v>220</v>
      </c>
      <c r="K12" s="62" t="s">
        <v>77</v>
      </c>
      <c r="L12" s="58">
        <f t="shared" si="2"/>
        <v>6.916996047430829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1521.7391304347825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7</v>
      </c>
      <c r="E13" s="81"/>
      <c r="F13" s="54" t="s">
        <v>89</v>
      </c>
      <c r="G13" s="55">
        <f t="shared" si="0"/>
        <v>1400</v>
      </c>
      <c r="H13" s="55">
        <f t="shared" si="1"/>
        <v>1521.7391304347825</v>
      </c>
      <c r="I13" s="62">
        <v>0.92</v>
      </c>
      <c r="J13" s="62">
        <v>220</v>
      </c>
      <c r="K13" s="62" t="s">
        <v>77</v>
      </c>
      <c r="L13" s="58">
        <f t="shared" si="2"/>
        <v>6.916996047430829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1521.7391304347825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1"/>
      <c r="D14" s="81">
        <v>4</v>
      </c>
      <c r="E14" s="81"/>
      <c r="F14" s="54" t="s">
        <v>89</v>
      </c>
      <c r="G14" s="55">
        <f t="shared" si="0"/>
        <v>800</v>
      </c>
      <c r="H14" s="55">
        <f t="shared" si="1"/>
        <v>869.5652173913043</v>
      </c>
      <c r="I14" s="62">
        <v>0.92</v>
      </c>
      <c r="J14" s="62">
        <v>220</v>
      </c>
      <c r="K14" s="62" t="s">
        <v>77</v>
      </c>
      <c r="L14" s="58">
        <f t="shared" si="2"/>
        <v>3.9525691699604737</v>
      </c>
      <c r="M14" s="58">
        <v>2.5</v>
      </c>
      <c r="N14" s="58">
        <v>2.5</v>
      </c>
      <c r="O14" s="58">
        <v>2.5</v>
      </c>
      <c r="P14" s="62">
        <v>20</v>
      </c>
      <c r="Q14" s="62"/>
      <c r="R14" s="63" t="s">
        <v>55</v>
      </c>
      <c r="S14" s="55">
        <f t="shared" si="3"/>
        <v>0</v>
      </c>
      <c r="T14" s="55">
        <f t="shared" si="4"/>
        <v>0</v>
      </c>
      <c r="U14" s="55">
        <f t="shared" si="5"/>
        <v>869.5652173913043</v>
      </c>
      <c r="V14" s="59"/>
    </row>
    <row r="15" spans="1:22" ht="12.75">
      <c r="A15" s="53">
        <v>7</v>
      </c>
      <c r="B15" s="53" t="s">
        <v>25</v>
      </c>
      <c r="C15" s="81"/>
      <c r="D15" s="81">
        <v>4</v>
      </c>
      <c r="E15" s="81"/>
      <c r="F15" s="54" t="s">
        <v>89</v>
      </c>
      <c r="G15" s="55">
        <f t="shared" si="0"/>
        <v>800</v>
      </c>
      <c r="H15" s="55">
        <f t="shared" si="1"/>
        <v>869.5652173913043</v>
      </c>
      <c r="I15" s="62">
        <v>0.92</v>
      </c>
      <c r="J15" s="62">
        <v>220</v>
      </c>
      <c r="K15" s="62" t="s">
        <v>77</v>
      </c>
      <c r="L15" s="58">
        <f t="shared" si="2"/>
        <v>3.9525691699604737</v>
      </c>
      <c r="M15" s="58">
        <v>2.5</v>
      </c>
      <c r="N15" s="58">
        <v>2.5</v>
      </c>
      <c r="O15" s="58">
        <v>2.5</v>
      </c>
      <c r="P15" s="62">
        <v>20</v>
      </c>
      <c r="Q15" s="62"/>
      <c r="R15" s="63" t="s">
        <v>55</v>
      </c>
      <c r="S15" s="55">
        <f t="shared" si="3"/>
        <v>869.5652173913043</v>
      </c>
      <c r="T15" s="55">
        <f t="shared" si="4"/>
        <v>0</v>
      </c>
      <c r="U15" s="55">
        <f t="shared" si="5"/>
        <v>0</v>
      </c>
      <c r="V15" s="59"/>
    </row>
    <row r="16" spans="1:22" ht="12.75">
      <c r="A16" s="53">
        <v>8</v>
      </c>
      <c r="B16" s="53" t="s">
        <v>53</v>
      </c>
      <c r="C16" s="81"/>
      <c r="D16" s="64">
        <v>4</v>
      </c>
      <c r="E16" s="64"/>
      <c r="F16" s="54" t="s">
        <v>89</v>
      </c>
      <c r="G16" s="55">
        <f t="shared" si="0"/>
        <v>800</v>
      </c>
      <c r="H16" s="55">
        <f t="shared" si="1"/>
        <v>869.5652173913043</v>
      </c>
      <c r="I16" s="62">
        <v>0.92</v>
      </c>
      <c r="J16" s="62">
        <v>220</v>
      </c>
      <c r="K16" s="62" t="s">
        <v>77</v>
      </c>
      <c r="L16" s="58">
        <f t="shared" si="2"/>
        <v>3.9525691699604737</v>
      </c>
      <c r="M16" s="58">
        <v>2.5</v>
      </c>
      <c r="N16" s="58">
        <v>2.5</v>
      </c>
      <c r="O16" s="58">
        <v>2.5</v>
      </c>
      <c r="P16" s="62">
        <v>20</v>
      </c>
      <c r="Q16" s="62"/>
      <c r="R16" s="63" t="s">
        <v>55</v>
      </c>
      <c r="S16" s="55">
        <f t="shared" si="3"/>
        <v>0</v>
      </c>
      <c r="T16" s="55">
        <f t="shared" si="4"/>
        <v>869.5652173913043</v>
      </c>
      <c r="U16" s="55">
        <f t="shared" si="5"/>
        <v>0</v>
      </c>
      <c r="V16" s="59"/>
    </row>
    <row r="17" spans="1:22" ht="12.75">
      <c r="A17" s="53">
        <v>9</v>
      </c>
      <c r="B17" s="53" t="s">
        <v>55</v>
      </c>
      <c r="C17" s="81"/>
      <c r="D17" s="82">
        <v>4</v>
      </c>
      <c r="E17" s="82"/>
      <c r="F17" s="54" t="s">
        <v>89</v>
      </c>
      <c r="G17" s="55">
        <f t="shared" si="0"/>
        <v>800</v>
      </c>
      <c r="H17" s="55">
        <f t="shared" si="1"/>
        <v>869.5652173913043</v>
      </c>
      <c r="I17" s="62">
        <v>0.92</v>
      </c>
      <c r="J17" s="62">
        <v>220</v>
      </c>
      <c r="K17" s="62" t="s">
        <v>77</v>
      </c>
      <c r="L17" s="58">
        <f t="shared" si="2"/>
        <v>3.9525691699604737</v>
      </c>
      <c r="M17" s="58">
        <v>2.5</v>
      </c>
      <c r="N17" s="58">
        <v>2.5</v>
      </c>
      <c r="O17" s="58">
        <v>2.5</v>
      </c>
      <c r="P17" s="62">
        <v>20</v>
      </c>
      <c r="Q17" s="62"/>
      <c r="R17" s="63" t="s">
        <v>55</v>
      </c>
      <c r="S17" s="55">
        <f t="shared" si="3"/>
        <v>0</v>
      </c>
      <c r="T17" s="55">
        <f t="shared" si="4"/>
        <v>0</v>
      </c>
      <c r="U17" s="55">
        <f t="shared" si="5"/>
        <v>869.5652173913043</v>
      </c>
      <c r="V17" s="59"/>
    </row>
    <row r="18" spans="1:22" ht="12.75">
      <c r="A18" s="53">
        <v>10</v>
      </c>
      <c r="B18" s="53" t="s">
        <v>25</v>
      </c>
      <c r="C18" s="81"/>
      <c r="D18" s="82">
        <v>4</v>
      </c>
      <c r="E18" s="82"/>
      <c r="F18" s="54" t="s">
        <v>89</v>
      </c>
      <c r="G18" s="55">
        <f t="shared" si="0"/>
        <v>800</v>
      </c>
      <c r="H18" s="55">
        <f t="shared" si="1"/>
        <v>869.5652173913043</v>
      </c>
      <c r="I18" s="62">
        <v>0.92</v>
      </c>
      <c r="J18" s="62">
        <v>220</v>
      </c>
      <c r="K18" s="62" t="s">
        <v>77</v>
      </c>
      <c r="L18" s="58">
        <f t="shared" si="2"/>
        <v>3.9525691699604737</v>
      </c>
      <c r="M18" s="58">
        <v>2.5</v>
      </c>
      <c r="N18" s="58">
        <v>2.5</v>
      </c>
      <c r="O18" s="58">
        <v>2.5</v>
      </c>
      <c r="P18" s="62">
        <v>20</v>
      </c>
      <c r="Q18" s="62"/>
      <c r="R18" s="63" t="s">
        <v>55</v>
      </c>
      <c r="S18" s="55">
        <f t="shared" si="3"/>
        <v>869.5652173913043</v>
      </c>
      <c r="T18" s="55">
        <f t="shared" si="4"/>
        <v>0</v>
      </c>
      <c r="U18" s="55">
        <f t="shared" si="5"/>
        <v>0</v>
      </c>
      <c r="V18" s="59"/>
    </row>
    <row r="19" spans="1:22" ht="12.75">
      <c r="A19" s="53">
        <v>11</v>
      </c>
      <c r="B19" s="53" t="s">
        <v>53</v>
      </c>
      <c r="C19" s="81"/>
      <c r="D19" s="82">
        <v>7</v>
      </c>
      <c r="E19" s="82"/>
      <c r="F19" s="54" t="s">
        <v>89</v>
      </c>
      <c r="G19" s="55">
        <f t="shared" si="0"/>
        <v>1400</v>
      </c>
      <c r="H19" s="55">
        <f t="shared" si="1"/>
        <v>1521.7391304347825</v>
      </c>
      <c r="I19" s="62">
        <v>0.92</v>
      </c>
      <c r="J19" s="62">
        <v>220</v>
      </c>
      <c r="K19" s="62" t="s">
        <v>77</v>
      </c>
      <c r="L19" s="58">
        <f t="shared" si="2"/>
        <v>6.916996047430829</v>
      </c>
      <c r="M19" s="58">
        <v>2.5</v>
      </c>
      <c r="N19" s="58">
        <v>2.5</v>
      </c>
      <c r="O19" s="58">
        <v>2.5</v>
      </c>
      <c r="P19" s="62">
        <v>20</v>
      </c>
      <c r="Q19" s="62"/>
      <c r="R19" s="63" t="s">
        <v>55</v>
      </c>
      <c r="S19" s="55">
        <f t="shared" si="3"/>
        <v>0</v>
      </c>
      <c r="T19" s="55">
        <f t="shared" si="4"/>
        <v>1521.7391304347825</v>
      </c>
      <c r="U19" s="55">
        <f t="shared" si="5"/>
        <v>0</v>
      </c>
      <c r="V19" s="59"/>
    </row>
    <row r="20" spans="1:22" ht="12.75">
      <c r="A20" s="53">
        <v>12</v>
      </c>
      <c r="B20" s="53" t="s">
        <v>55</v>
      </c>
      <c r="C20" s="81"/>
      <c r="D20" s="82">
        <v>5</v>
      </c>
      <c r="E20" s="82"/>
      <c r="F20" s="54" t="s">
        <v>89</v>
      </c>
      <c r="G20" s="55">
        <f t="shared" si="0"/>
        <v>1000</v>
      </c>
      <c r="H20" s="55">
        <f t="shared" si="1"/>
        <v>1086.9565217391305</v>
      </c>
      <c r="I20" s="62">
        <v>0.92</v>
      </c>
      <c r="J20" s="62">
        <v>220</v>
      </c>
      <c r="K20" s="62" t="s">
        <v>77</v>
      </c>
      <c r="L20" s="58">
        <f t="shared" si="2"/>
        <v>4.940711462450593</v>
      </c>
      <c r="M20" s="58">
        <v>2.5</v>
      </c>
      <c r="N20" s="58">
        <v>2.5</v>
      </c>
      <c r="O20" s="58">
        <v>2.5</v>
      </c>
      <c r="P20" s="62">
        <v>20</v>
      </c>
      <c r="Q20" s="62">
        <v>25</v>
      </c>
      <c r="R20" s="63" t="s">
        <v>55</v>
      </c>
      <c r="S20" s="55">
        <f t="shared" si="3"/>
        <v>0</v>
      </c>
      <c r="T20" s="55">
        <f t="shared" si="4"/>
        <v>0</v>
      </c>
      <c r="U20" s="55">
        <f t="shared" si="5"/>
        <v>1086.9565217391305</v>
      </c>
      <c r="V20" s="59"/>
    </row>
    <row r="21" spans="1:22" ht="12.75">
      <c r="A21" s="53">
        <v>13</v>
      </c>
      <c r="B21" s="53" t="s">
        <v>25</v>
      </c>
      <c r="C21" s="81"/>
      <c r="D21" s="82">
        <v>7</v>
      </c>
      <c r="E21" s="82"/>
      <c r="F21" s="54" t="s">
        <v>89</v>
      </c>
      <c r="G21" s="55">
        <f t="shared" si="0"/>
        <v>1400</v>
      </c>
      <c r="H21" s="55">
        <f t="shared" si="1"/>
        <v>1521.7391304347825</v>
      </c>
      <c r="I21" s="62">
        <v>0.92</v>
      </c>
      <c r="J21" s="62">
        <v>220</v>
      </c>
      <c r="K21" s="62" t="s">
        <v>77</v>
      </c>
      <c r="L21" s="58">
        <f t="shared" si="2"/>
        <v>6.916996047430829</v>
      </c>
      <c r="M21" s="58">
        <v>2.5</v>
      </c>
      <c r="N21" s="58">
        <v>2.5</v>
      </c>
      <c r="O21" s="58">
        <v>2.5</v>
      </c>
      <c r="P21" s="62">
        <v>20</v>
      </c>
      <c r="Q21" s="62"/>
      <c r="R21" s="63" t="s">
        <v>55</v>
      </c>
      <c r="S21" s="55">
        <f t="shared" si="3"/>
        <v>1521.7391304347825</v>
      </c>
      <c r="T21" s="55">
        <f t="shared" si="4"/>
        <v>0</v>
      </c>
      <c r="U21" s="55">
        <f t="shared" si="5"/>
        <v>0</v>
      </c>
      <c r="V21" s="59"/>
    </row>
    <row r="22" spans="1:22" ht="12.75">
      <c r="A22" s="53">
        <v>14</v>
      </c>
      <c r="B22" s="53" t="s">
        <v>53</v>
      </c>
      <c r="C22" s="81"/>
      <c r="D22" s="82">
        <v>5</v>
      </c>
      <c r="E22" s="82"/>
      <c r="F22" s="54" t="s">
        <v>89</v>
      </c>
      <c r="G22" s="55">
        <f t="shared" si="0"/>
        <v>1000</v>
      </c>
      <c r="H22" s="55">
        <f t="shared" si="1"/>
        <v>1086.9565217391305</v>
      </c>
      <c r="I22" s="62">
        <v>0.92</v>
      </c>
      <c r="J22" s="62">
        <v>220</v>
      </c>
      <c r="K22" s="62" t="s">
        <v>77</v>
      </c>
      <c r="L22" s="58">
        <f t="shared" si="2"/>
        <v>4.940711462450593</v>
      </c>
      <c r="M22" s="58">
        <v>2.5</v>
      </c>
      <c r="N22" s="58">
        <v>2.5</v>
      </c>
      <c r="O22" s="58">
        <v>2.5</v>
      </c>
      <c r="P22" s="62">
        <v>20</v>
      </c>
      <c r="Q22" s="62"/>
      <c r="R22" s="63" t="s">
        <v>55</v>
      </c>
      <c r="S22" s="55">
        <f t="shared" si="3"/>
        <v>0</v>
      </c>
      <c r="T22" s="55">
        <f t="shared" si="4"/>
        <v>1086.9565217391305</v>
      </c>
      <c r="U22" s="55">
        <f t="shared" si="5"/>
        <v>0</v>
      </c>
      <c r="V22" s="59"/>
    </row>
    <row r="23" spans="1:22" ht="12.75">
      <c r="A23" s="53">
        <v>15</v>
      </c>
      <c r="B23" s="53" t="s">
        <v>55</v>
      </c>
      <c r="C23" s="81"/>
      <c r="D23" s="81">
        <v>4</v>
      </c>
      <c r="E23" s="81"/>
      <c r="F23" s="54" t="s">
        <v>89</v>
      </c>
      <c r="G23" s="55">
        <f t="shared" si="0"/>
        <v>800</v>
      </c>
      <c r="H23" s="55">
        <f t="shared" si="1"/>
        <v>869.5652173913043</v>
      </c>
      <c r="I23" s="62">
        <v>0.92</v>
      </c>
      <c r="J23" s="62">
        <v>220</v>
      </c>
      <c r="K23" s="62" t="s">
        <v>77</v>
      </c>
      <c r="L23" s="58">
        <f t="shared" si="2"/>
        <v>3.9525691699604737</v>
      </c>
      <c r="M23" s="58">
        <v>2.5</v>
      </c>
      <c r="N23" s="58">
        <v>2.5</v>
      </c>
      <c r="O23" s="58">
        <v>2.5</v>
      </c>
      <c r="P23" s="62">
        <v>20</v>
      </c>
      <c r="Q23" s="62"/>
      <c r="R23" s="63" t="s">
        <v>55</v>
      </c>
      <c r="S23" s="55">
        <f t="shared" si="3"/>
        <v>0</v>
      </c>
      <c r="T23" s="55">
        <f t="shared" si="4"/>
        <v>0</v>
      </c>
      <c r="U23" s="55">
        <f t="shared" si="5"/>
        <v>869.5652173913043</v>
      </c>
      <c r="V23" s="59"/>
    </row>
    <row r="24" spans="1:22" ht="12.75">
      <c r="A24" s="53">
        <v>16</v>
      </c>
      <c r="B24" s="53" t="s">
        <v>25</v>
      </c>
      <c r="C24" s="81"/>
      <c r="D24" s="64">
        <v>6</v>
      </c>
      <c r="E24" s="64"/>
      <c r="F24" s="54" t="s">
        <v>89</v>
      </c>
      <c r="G24" s="55">
        <f t="shared" si="0"/>
        <v>1200</v>
      </c>
      <c r="H24" s="55">
        <f t="shared" si="1"/>
        <v>1304.3478260869565</v>
      </c>
      <c r="I24" s="62">
        <v>0.92</v>
      </c>
      <c r="J24" s="62">
        <v>220</v>
      </c>
      <c r="K24" s="62" t="s">
        <v>77</v>
      </c>
      <c r="L24" s="58">
        <f t="shared" si="2"/>
        <v>5.928853754940711</v>
      </c>
      <c r="M24" s="58">
        <v>2.5</v>
      </c>
      <c r="N24" s="58">
        <v>2.5</v>
      </c>
      <c r="O24" s="58">
        <v>2.5</v>
      </c>
      <c r="P24" s="62">
        <v>20</v>
      </c>
      <c r="Q24" s="62">
        <v>25</v>
      </c>
      <c r="R24" s="63" t="s">
        <v>55</v>
      </c>
      <c r="S24" s="55">
        <f t="shared" si="3"/>
        <v>1304.3478260869565</v>
      </c>
      <c r="T24" s="55">
        <f t="shared" si="4"/>
        <v>0</v>
      </c>
      <c r="U24" s="55">
        <f t="shared" si="5"/>
        <v>0</v>
      </c>
      <c r="V24" s="59"/>
    </row>
    <row r="25" spans="1:22" ht="12.75">
      <c r="A25" s="53">
        <v>17</v>
      </c>
      <c r="B25" s="53" t="s">
        <v>53</v>
      </c>
      <c r="C25" s="81"/>
      <c r="D25" s="82">
        <v>5</v>
      </c>
      <c r="E25" s="82"/>
      <c r="F25" s="54" t="s">
        <v>89</v>
      </c>
      <c r="G25" s="55">
        <f t="shared" si="0"/>
        <v>1000</v>
      </c>
      <c r="H25" s="55">
        <f t="shared" si="1"/>
        <v>1086.9565217391305</v>
      </c>
      <c r="I25" s="62">
        <v>0.92</v>
      </c>
      <c r="J25" s="62">
        <v>220</v>
      </c>
      <c r="K25" s="62" t="s">
        <v>77</v>
      </c>
      <c r="L25" s="58">
        <f t="shared" si="2"/>
        <v>4.940711462450593</v>
      </c>
      <c r="M25" s="58">
        <v>2.5</v>
      </c>
      <c r="N25" s="58">
        <v>2.5</v>
      </c>
      <c r="O25" s="58">
        <v>2.5</v>
      </c>
      <c r="P25" s="62">
        <v>20</v>
      </c>
      <c r="Q25" s="62"/>
      <c r="R25" s="63" t="s">
        <v>55</v>
      </c>
      <c r="S25" s="55">
        <f t="shared" si="3"/>
        <v>0</v>
      </c>
      <c r="T25" s="55">
        <f t="shared" si="4"/>
        <v>1086.9565217391305</v>
      </c>
      <c r="U25" s="55">
        <f t="shared" si="5"/>
        <v>0</v>
      </c>
      <c r="V25" s="59"/>
    </row>
    <row r="26" spans="1:22" ht="12.75">
      <c r="A26" s="53">
        <v>18</v>
      </c>
      <c r="B26" s="53" t="s">
        <v>55</v>
      </c>
      <c r="C26" s="81"/>
      <c r="D26" s="82">
        <v>6</v>
      </c>
      <c r="E26" s="82"/>
      <c r="F26" s="54" t="s">
        <v>89</v>
      </c>
      <c r="G26" s="55">
        <f t="shared" si="0"/>
        <v>1200</v>
      </c>
      <c r="H26" s="55">
        <f t="shared" si="1"/>
        <v>1304.3478260869565</v>
      </c>
      <c r="I26" s="62">
        <v>0.92</v>
      </c>
      <c r="J26" s="62">
        <v>220</v>
      </c>
      <c r="K26" s="62" t="s">
        <v>77</v>
      </c>
      <c r="L26" s="58">
        <f t="shared" si="2"/>
        <v>5.928853754940711</v>
      </c>
      <c r="M26" s="58">
        <v>2.5</v>
      </c>
      <c r="N26" s="58">
        <v>2.5</v>
      </c>
      <c r="O26" s="58">
        <v>2.5</v>
      </c>
      <c r="P26" s="62">
        <v>20</v>
      </c>
      <c r="Q26" s="62"/>
      <c r="R26" s="63" t="s">
        <v>55</v>
      </c>
      <c r="S26" s="55">
        <f t="shared" si="3"/>
        <v>0</v>
      </c>
      <c r="T26" s="55">
        <f t="shared" si="4"/>
        <v>0</v>
      </c>
      <c r="U26" s="55">
        <f t="shared" si="5"/>
        <v>1304.3478260869565</v>
      </c>
      <c r="V26" s="59"/>
    </row>
    <row r="27" spans="1:22" ht="12.75">
      <c r="A27" s="53">
        <v>19</v>
      </c>
      <c r="B27" s="53" t="s">
        <v>25</v>
      </c>
      <c r="C27" s="81"/>
      <c r="D27" s="82">
        <v>7</v>
      </c>
      <c r="E27" s="82"/>
      <c r="F27" s="54" t="s">
        <v>89</v>
      </c>
      <c r="G27" s="55">
        <f t="shared" si="0"/>
        <v>1400</v>
      </c>
      <c r="H27" s="55">
        <f t="shared" si="1"/>
        <v>1521.7391304347825</v>
      </c>
      <c r="I27" s="62">
        <v>0.92</v>
      </c>
      <c r="J27" s="62">
        <v>220</v>
      </c>
      <c r="K27" s="62" t="s">
        <v>77</v>
      </c>
      <c r="L27" s="58">
        <f t="shared" si="2"/>
        <v>6.916996047430829</v>
      </c>
      <c r="M27" s="58">
        <v>2.5</v>
      </c>
      <c r="N27" s="58">
        <v>2.5</v>
      </c>
      <c r="O27" s="58">
        <v>2.5</v>
      </c>
      <c r="P27" s="62">
        <v>20</v>
      </c>
      <c r="Q27" s="62"/>
      <c r="R27" s="63" t="s">
        <v>55</v>
      </c>
      <c r="S27" s="55">
        <f t="shared" si="3"/>
        <v>1521.7391304347825</v>
      </c>
      <c r="T27" s="55">
        <f t="shared" si="4"/>
        <v>0</v>
      </c>
      <c r="U27" s="55">
        <f t="shared" si="5"/>
        <v>0</v>
      </c>
      <c r="V27" s="59"/>
    </row>
    <row r="28" spans="1:22" ht="12.75">
      <c r="A28" s="53">
        <v>20</v>
      </c>
      <c r="B28" s="53" t="s">
        <v>53</v>
      </c>
      <c r="C28" s="81"/>
      <c r="D28" s="82">
        <v>5</v>
      </c>
      <c r="E28" s="82"/>
      <c r="F28" s="54" t="s">
        <v>89</v>
      </c>
      <c r="G28" s="55">
        <f t="shared" si="0"/>
        <v>1000</v>
      </c>
      <c r="H28" s="55">
        <f t="shared" si="1"/>
        <v>1086.9565217391305</v>
      </c>
      <c r="I28" s="62">
        <v>0.92</v>
      </c>
      <c r="J28" s="62">
        <v>220</v>
      </c>
      <c r="K28" s="62" t="s">
        <v>77</v>
      </c>
      <c r="L28" s="58">
        <f t="shared" si="2"/>
        <v>4.940711462450593</v>
      </c>
      <c r="M28" s="58">
        <v>2.5</v>
      </c>
      <c r="N28" s="58">
        <v>2.5</v>
      </c>
      <c r="O28" s="58">
        <v>2.5</v>
      </c>
      <c r="P28" s="62">
        <v>20</v>
      </c>
      <c r="Q28" s="62"/>
      <c r="R28" s="63" t="s">
        <v>55</v>
      </c>
      <c r="S28" s="55">
        <f t="shared" si="3"/>
        <v>0</v>
      </c>
      <c r="T28" s="55">
        <f t="shared" si="4"/>
        <v>1086.9565217391305</v>
      </c>
      <c r="U28" s="55">
        <f t="shared" si="5"/>
        <v>0</v>
      </c>
      <c r="V28" s="59"/>
    </row>
    <row r="29" spans="1:22" ht="12.75">
      <c r="A29" s="53">
        <v>21</v>
      </c>
      <c r="B29" s="53" t="s">
        <v>55</v>
      </c>
      <c r="C29" s="81">
        <v>1</v>
      </c>
      <c r="D29" s="82">
        <v>6</v>
      </c>
      <c r="E29" s="82"/>
      <c r="F29" s="54" t="s">
        <v>89</v>
      </c>
      <c r="G29" s="55">
        <f t="shared" si="0"/>
        <v>1350</v>
      </c>
      <c r="H29" s="55">
        <f t="shared" si="1"/>
        <v>1467.391304347826</v>
      </c>
      <c r="I29" s="62">
        <v>0.92</v>
      </c>
      <c r="J29" s="62">
        <v>220</v>
      </c>
      <c r="K29" s="62" t="s">
        <v>77</v>
      </c>
      <c r="L29" s="58">
        <f t="shared" si="2"/>
        <v>6.6699604743083</v>
      </c>
      <c r="M29" s="58">
        <v>2.5</v>
      </c>
      <c r="N29" s="58">
        <v>2.5</v>
      </c>
      <c r="O29" s="58">
        <v>2.5</v>
      </c>
      <c r="P29" s="62">
        <v>20</v>
      </c>
      <c r="Q29" s="62">
        <v>25</v>
      </c>
      <c r="R29" s="63" t="s">
        <v>55</v>
      </c>
      <c r="S29" s="55">
        <f t="shared" si="3"/>
        <v>0</v>
      </c>
      <c r="T29" s="55">
        <f t="shared" si="4"/>
        <v>0</v>
      </c>
      <c r="U29" s="55">
        <f t="shared" si="5"/>
        <v>1467.391304347826</v>
      </c>
      <c r="V29" s="59"/>
    </row>
    <row r="30" spans="1:22" ht="12.75">
      <c r="A30" s="53">
        <v>22</v>
      </c>
      <c r="B30" s="53" t="s">
        <v>25</v>
      </c>
      <c r="C30" s="82"/>
      <c r="D30" s="82"/>
      <c r="E30" s="82"/>
      <c r="F30" s="60" t="s">
        <v>113</v>
      </c>
      <c r="G30" s="61">
        <f>'QDIL-S2'!H18</f>
        <v>5464</v>
      </c>
      <c r="H30" s="61">
        <f>'QDIL-S2'!I18</f>
        <v>5939.130434782609</v>
      </c>
      <c r="I30" s="57">
        <f>'QDIL-S2'!J18</f>
        <v>0.92</v>
      </c>
      <c r="J30" s="57">
        <f>'QDIL-S2'!K18</f>
        <v>380</v>
      </c>
      <c r="K30" s="57">
        <f>'QDIL-S2'!L18</f>
        <v>0</v>
      </c>
      <c r="L30" s="58">
        <f>'QDIL-S2'!M18</f>
        <v>8.998682476943348</v>
      </c>
      <c r="M30" s="58">
        <f>'QDIL-S2'!N18</f>
        <v>0</v>
      </c>
      <c r="N30" s="58">
        <f>'QDIL-S2'!O18</f>
        <v>6</v>
      </c>
      <c r="O30" s="58">
        <f>'QDIL-S2'!P18</f>
        <v>6</v>
      </c>
      <c r="P30" s="57">
        <f>'QDIL-S2'!Q18</f>
        <v>32</v>
      </c>
      <c r="Q30" s="57"/>
      <c r="R30" s="55">
        <f>'QDIL-S2'!S18</f>
        <v>0</v>
      </c>
      <c r="S30" s="55">
        <f>'QDIL-S2'!T18</f>
        <v>2352.173913043478</v>
      </c>
      <c r="T30" s="55">
        <f>'QDIL-S2'!U18</f>
        <v>2117.391304347826</v>
      </c>
      <c r="U30" s="55">
        <f>'QDIL-S2'!V18</f>
        <v>1469.5652173913045</v>
      </c>
      <c r="V30" s="55">
        <f>'QDIL-S2'!W18</f>
        <v>0</v>
      </c>
    </row>
    <row r="31" spans="1:22" ht="12.75">
      <c r="A31" s="53">
        <v>23</v>
      </c>
      <c r="B31" s="53" t="s">
        <v>53</v>
      </c>
      <c r="C31" s="82"/>
      <c r="D31" s="82"/>
      <c r="E31" s="82"/>
      <c r="F31" s="60" t="s">
        <v>57</v>
      </c>
      <c r="G31" s="61"/>
      <c r="H31" s="61"/>
      <c r="I31" s="62"/>
      <c r="J31" s="62"/>
      <c r="K31" s="62"/>
      <c r="L31" s="58"/>
      <c r="M31" s="58"/>
      <c r="N31" s="58"/>
      <c r="O31" s="58"/>
      <c r="P31" s="62"/>
      <c r="Q31" s="62"/>
      <c r="R31" s="63"/>
      <c r="S31" s="55">
        <f>IF((B31="A"),H31," ")</f>
        <v>0</v>
      </c>
      <c r="T31" s="55"/>
      <c r="U31" s="55"/>
      <c r="V31" s="55"/>
    </row>
    <row r="32" spans="1:22" s="66" customFormat="1" ht="12.75">
      <c r="A32" s="53">
        <v>24</v>
      </c>
      <c r="B32" s="53" t="s">
        <v>55</v>
      </c>
      <c r="C32" s="82"/>
      <c r="D32" s="82"/>
      <c r="E32" s="82"/>
      <c r="F32" s="60" t="s">
        <v>57</v>
      </c>
      <c r="G32" s="61"/>
      <c r="H32" s="61"/>
      <c r="I32" s="62"/>
      <c r="J32" s="62"/>
      <c r="K32" s="62"/>
      <c r="L32" s="58"/>
      <c r="M32" s="58"/>
      <c r="N32" s="58"/>
      <c r="O32" s="58"/>
      <c r="P32" s="62"/>
      <c r="Q32" s="62"/>
      <c r="R32" s="64"/>
      <c r="S32" s="65"/>
      <c r="T32" s="65"/>
      <c r="U32" s="65"/>
      <c r="V32" s="65"/>
    </row>
    <row r="33" spans="1:22" s="66" customFormat="1" ht="12.75">
      <c r="A33" s="53">
        <v>25</v>
      </c>
      <c r="B33" s="53" t="s">
        <v>25</v>
      </c>
      <c r="C33" s="82"/>
      <c r="D33" s="82"/>
      <c r="E33" s="82"/>
      <c r="F33" s="60" t="s">
        <v>57</v>
      </c>
      <c r="G33" s="61"/>
      <c r="H33" s="61"/>
      <c r="I33" s="62"/>
      <c r="J33" s="62"/>
      <c r="K33" s="62"/>
      <c r="L33" s="58"/>
      <c r="M33" s="58"/>
      <c r="N33" s="58"/>
      <c r="O33" s="58"/>
      <c r="P33" s="62"/>
      <c r="Q33" s="62"/>
      <c r="R33" s="64"/>
      <c r="S33" s="65"/>
      <c r="T33" s="65"/>
      <c r="U33" s="65"/>
      <c r="V33" s="65"/>
    </row>
    <row r="34" spans="1:22" ht="12.75">
      <c r="A34" s="67" t="s">
        <v>58</v>
      </c>
      <c r="B34" s="67"/>
      <c r="C34" s="67"/>
      <c r="D34" s="67"/>
      <c r="E34" s="67"/>
      <c r="F34" s="84"/>
      <c r="G34" s="68">
        <f>SUM(G9:G33)</f>
        <v>28814</v>
      </c>
      <c r="H34" s="68">
        <f>SUM(H9:H33)</f>
        <v>31319.565217391304</v>
      </c>
      <c r="I34" s="69">
        <v>0.92</v>
      </c>
      <c r="J34" s="69">
        <v>380</v>
      </c>
      <c r="K34" s="69" t="s">
        <v>59</v>
      </c>
      <c r="L34" s="70">
        <f>H34/660</f>
        <v>47.453886693017125</v>
      </c>
      <c r="M34" s="71" t="s">
        <v>114</v>
      </c>
      <c r="N34" s="72">
        <v>25</v>
      </c>
      <c r="O34" s="72">
        <v>16</v>
      </c>
      <c r="P34" s="68">
        <v>70</v>
      </c>
      <c r="Q34" s="68"/>
      <c r="R34" s="69" t="s">
        <v>55</v>
      </c>
      <c r="S34" s="68">
        <f>SUM(S9:S33)</f>
        <v>11047.82608695652</v>
      </c>
      <c r="T34" s="68">
        <f>SUM(T9:T33)</f>
        <v>10813.043478260868</v>
      </c>
      <c r="U34" s="68">
        <f>SUM(U9:U33)</f>
        <v>9458.695652173912</v>
      </c>
      <c r="V34" s="68">
        <f>SUM(V9:V33)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34:E3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4"/>
  </sheetPr>
  <dimension ref="A1:W18"/>
  <sheetViews>
    <sheetView zoomScale="80" zoomScaleNormal="80" workbookViewId="0" topLeftCell="A1">
      <selection activeCell="L48" sqref="L48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5" width="5.28125" style="0" customWidth="1"/>
    <col min="6" max="6" width="5.140625" style="0" customWidth="1"/>
    <col min="7" max="7" width="28.140625" style="0" customWidth="1"/>
    <col min="8" max="8" width="14.140625" style="0" customWidth="1"/>
    <col min="9" max="9" width="15.7109375" style="0" customWidth="1"/>
    <col min="10" max="10" width="7.140625" style="0" customWidth="1"/>
    <col min="11" max="11" width="5.7109375" style="0" customWidth="1"/>
    <col min="12" max="12" width="6.7109375" style="0" customWidth="1"/>
    <col min="13" max="13" width="6.57421875" style="0" customWidth="1"/>
    <col min="14" max="14" width="7.8515625" style="0" customWidth="1"/>
    <col min="15" max="15" width="6.8515625" style="0" customWidth="1"/>
    <col min="16" max="16" width="6.140625" style="0" customWidth="1"/>
    <col min="17" max="17" width="7.140625" style="0" customWidth="1"/>
    <col min="18" max="18" width="6.421875" style="0" customWidth="1"/>
    <col min="19" max="19" width="5.7109375" style="0" customWidth="1"/>
  </cols>
  <sheetData>
    <row r="1" spans="1:23" ht="12.75" customHeight="1">
      <c r="A1" s="48" t="s">
        <v>115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 customHeight="1">
      <c r="A4" s="49" t="s">
        <v>33</v>
      </c>
      <c r="B4" s="49"/>
      <c r="C4" s="85" t="s">
        <v>93</v>
      </c>
      <c r="D4" s="85"/>
      <c r="E4" s="85"/>
      <c r="F4" s="85"/>
      <c r="G4" s="50" t="s">
        <v>87</v>
      </c>
      <c r="H4" s="50" t="s">
        <v>35</v>
      </c>
      <c r="I4" s="50" t="s">
        <v>36</v>
      </c>
      <c r="J4" s="51" t="s">
        <v>37</v>
      </c>
      <c r="K4" s="51" t="s">
        <v>38</v>
      </c>
      <c r="L4" s="51" t="s">
        <v>39</v>
      </c>
      <c r="M4" s="51" t="s">
        <v>40</v>
      </c>
      <c r="N4" s="51" t="s">
        <v>41</v>
      </c>
      <c r="O4" s="51" t="s">
        <v>42</v>
      </c>
      <c r="P4" s="51" t="s">
        <v>43</v>
      </c>
      <c r="Q4" s="51" t="s">
        <v>44</v>
      </c>
      <c r="R4" s="51" t="s">
        <v>45</v>
      </c>
      <c r="S4" s="51" t="s">
        <v>46</v>
      </c>
      <c r="T4" s="50" t="s">
        <v>47</v>
      </c>
      <c r="U4" s="50"/>
      <c r="V4" s="50"/>
      <c r="W4" s="50"/>
    </row>
    <row r="5" spans="1:23" ht="12.75" customHeight="1">
      <c r="A5" s="49"/>
      <c r="B5" s="49"/>
      <c r="C5" s="85"/>
      <c r="D5" s="85"/>
      <c r="E5" s="85"/>
      <c r="F5" s="85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0"/>
      <c r="U5" s="50"/>
      <c r="V5" s="50"/>
      <c r="W5" s="50"/>
    </row>
    <row r="6" spans="1:23" ht="42.75" customHeight="1">
      <c r="A6" s="49"/>
      <c r="B6" s="49"/>
      <c r="C6" s="85"/>
      <c r="D6" s="85"/>
      <c r="E6" s="85"/>
      <c r="F6" s="85"/>
      <c r="G6" s="50"/>
      <c r="H6" s="50"/>
      <c r="I6" s="50"/>
      <c r="J6" s="51"/>
      <c r="K6" s="51"/>
      <c r="L6" s="51"/>
      <c r="M6" s="51"/>
      <c r="N6" s="51"/>
      <c r="O6" s="51"/>
      <c r="P6" s="51"/>
      <c r="Q6" s="51"/>
      <c r="R6" s="51"/>
      <c r="S6" s="51"/>
      <c r="T6" s="50"/>
      <c r="U6" s="50"/>
      <c r="V6" s="50"/>
      <c r="W6" s="50"/>
    </row>
    <row r="7" spans="1:23" ht="15.75" customHeight="1">
      <c r="A7" s="49"/>
      <c r="B7" s="49"/>
      <c r="C7" s="80" t="s">
        <v>94</v>
      </c>
      <c r="D7" s="80" t="s">
        <v>95</v>
      </c>
      <c r="E7" s="80" t="s">
        <v>97</v>
      </c>
      <c r="F7" s="80" t="s">
        <v>98</v>
      </c>
      <c r="G7" s="50"/>
      <c r="H7" s="50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0"/>
      <c r="U7" s="50"/>
      <c r="V7" s="50"/>
      <c r="W7" s="50"/>
    </row>
    <row r="8" spans="1:23" ht="12.75">
      <c r="A8" s="49"/>
      <c r="B8" s="49"/>
      <c r="C8" s="80">
        <v>8</v>
      </c>
      <c r="D8" s="80">
        <v>26</v>
      </c>
      <c r="E8" s="80">
        <v>52</v>
      </c>
      <c r="F8" s="80">
        <v>64</v>
      </c>
      <c r="G8" s="50"/>
      <c r="H8" s="50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52" t="s">
        <v>48</v>
      </c>
      <c r="U8" s="52" t="s">
        <v>49</v>
      </c>
      <c r="V8" s="52" t="s">
        <v>50</v>
      </c>
      <c r="W8" s="52" t="s">
        <v>51</v>
      </c>
    </row>
    <row r="9" spans="1:23" ht="12.75">
      <c r="A9" s="53">
        <v>1</v>
      </c>
      <c r="B9" s="53" t="s">
        <v>25</v>
      </c>
      <c r="C9" s="65"/>
      <c r="D9" s="65"/>
      <c r="E9" s="65">
        <v>1</v>
      </c>
      <c r="F9" s="65">
        <v>16</v>
      </c>
      <c r="G9" s="54" t="s">
        <v>99</v>
      </c>
      <c r="H9" s="55">
        <f aca="true" t="shared" si="0" ref="H9:H14">(C$8*C9)+(D$8*D9)+(E$8*E9)+(F$8*F9)</f>
        <v>1076</v>
      </c>
      <c r="I9" s="55">
        <f aca="true" t="shared" si="1" ref="I9:I14">H9/J9</f>
        <v>1169.5652173913043</v>
      </c>
      <c r="J9" s="62">
        <v>0.92</v>
      </c>
      <c r="K9" s="62">
        <v>220</v>
      </c>
      <c r="L9" s="62" t="s">
        <v>77</v>
      </c>
      <c r="M9" s="58">
        <f aca="true" t="shared" si="2" ref="M9:M14">I9/K9</f>
        <v>5.316205533596838</v>
      </c>
      <c r="N9" s="58">
        <v>2.5</v>
      </c>
      <c r="O9" s="58">
        <v>2.5</v>
      </c>
      <c r="P9" s="58">
        <v>2.5</v>
      </c>
      <c r="Q9" s="62">
        <v>20</v>
      </c>
      <c r="R9" s="62"/>
      <c r="S9" s="63" t="s">
        <v>55</v>
      </c>
      <c r="T9" s="55">
        <f aca="true" t="shared" si="3" ref="T9:T15">IF((B9="A"),I9," ")</f>
        <v>1169.5652173913043</v>
      </c>
      <c r="U9" s="55">
        <f aca="true" t="shared" si="4" ref="U9:U14">IF((B9="B"),I9," ")</f>
        <v>0</v>
      </c>
      <c r="V9" s="55">
        <f aca="true" t="shared" si="5" ref="V9:V14">IF((B9="C"),I9," ")</f>
        <v>0</v>
      </c>
      <c r="W9" s="59"/>
    </row>
    <row r="10" spans="1:23" ht="12.75">
      <c r="A10" s="53">
        <v>2</v>
      </c>
      <c r="B10" s="53" t="s">
        <v>53</v>
      </c>
      <c r="C10" s="81"/>
      <c r="D10" s="81"/>
      <c r="E10" s="81"/>
      <c r="F10" s="81">
        <v>19</v>
      </c>
      <c r="G10" s="54" t="s">
        <v>99</v>
      </c>
      <c r="H10" s="55">
        <f t="shared" si="0"/>
        <v>1216</v>
      </c>
      <c r="I10" s="55">
        <f t="shared" si="1"/>
        <v>1321.7391304347825</v>
      </c>
      <c r="J10" s="62">
        <v>0.92</v>
      </c>
      <c r="K10" s="62">
        <v>220</v>
      </c>
      <c r="L10" s="62" t="s">
        <v>77</v>
      </c>
      <c r="M10" s="58">
        <f t="shared" si="2"/>
        <v>6.007905138339921</v>
      </c>
      <c r="N10" s="58">
        <v>2.5</v>
      </c>
      <c r="O10" s="58">
        <v>2.5</v>
      </c>
      <c r="P10" s="58">
        <v>2.5</v>
      </c>
      <c r="Q10" s="62">
        <v>20</v>
      </c>
      <c r="R10" s="62"/>
      <c r="S10" s="63" t="s">
        <v>55</v>
      </c>
      <c r="T10" s="55">
        <f t="shared" si="3"/>
        <v>0</v>
      </c>
      <c r="U10" s="55">
        <f t="shared" si="4"/>
        <v>1321.7391304347825</v>
      </c>
      <c r="V10" s="55">
        <f t="shared" si="5"/>
        <v>0</v>
      </c>
      <c r="W10" s="59"/>
    </row>
    <row r="11" spans="1:23" ht="12.75">
      <c r="A11" s="53">
        <v>3</v>
      </c>
      <c r="B11" s="53" t="s">
        <v>55</v>
      </c>
      <c r="C11" s="81"/>
      <c r="D11" s="81"/>
      <c r="E11" s="81"/>
      <c r="F11" s="81">
        <v>20</v>
      </c>
      <c r="G11" s="54" t="s">
        <v>99</v>
      </c>
      <c r="H11" s="55">
        <f t="shared" si="0"/>
        <v>1280</v>
      </c>
      <c r="I11" s="55">
        <f t="shared" si="1"/>
        <v>1391.304347826087</v>
      </c>
      <c r="J11" s="62">
        <v>0.92</v>
      </c>
      <c r="K11" s="62">
        <v>220</v>
      </c>
      <c r="L11" s="62" t="s">
        <v>77</v>
      </c>
      <c r="M11" s="58">
        <f t="shared" si="2"/>
        <v>6.324110671936759</v>
      </c>
      <c r="N11" s="58">
        <v>2.5</v>
      </c>
      <c r="O11" s="58">
        <v>2.5</v>
      </c>
      <c r="P11" s="58">
        <v>2.5</v>
      </c>
      <c r="Q11" s="62">
        <v>20</v>
      </c>
      <c r="R11" s="62"/>
      <c r="S11" s="63" t="s">
        <v>55</v>
      </c>
      <c r="T11" s="55">
        <f t="shared" si="3"/>
        <v>0</v>
      </c>
      <c r="U11" s="55">
        <f t="shared" si="4"/>
        <v>0</v>
      </c>
      <c r="V11" s="55">
        <f t="shared" si="5"/>
        <v>1391.304347826087</v>
      </c>
      <c r="W11" s="59"/>
    </row>
    <row r="12" spans="1:23" ht="12.75">
      <c r="A12" s="53">
        <v>4</v>
      </c>
      <c r="B12" s="53" t="s">
        <v>25</v>
      </c>
      <c r="C12" s="81"/>
      <c r="D12" s="81"/>
      <c r="E12" s="81"/>
      <c r="F12" s="81">
        <v>17</v>
      </c>
      <c r="G12" s="54" t="s">
        <v>99</v>
      </c>
      <c r="H12" s="55">
        <f t="shared" si="0"/>
        <v>1088</v>
      </c>
      <c r="I12" s="55">
        <f t="shared" si="1"/>
        <v>1182.6086956521738</v>
      </c>
      <c r="J12" s="62">
        <v>0.92</v>
      </c>
      <c r="K12" s="62">
        <v>220</v>
      </c>
      <c r="L12" s="62" t="s">
        <v>77</v>
      </c>
      <c r="M12" s="58">
        <f t="shared" si="2"/>
        <v>5.375494071146244</v>
      </c>
      <c r="N12" s="58">
        <v>2.5</v>
      </c>
      <c r="O12" s="58">
        <v>2.5</v>
      </c>
      <c r="P12" s="58">
        <v>2.5</v>
      </c>
      <c r="Q12" s="62">
        <v>20</v>
      </c>
      <c r="R12" s="62"/>
      <c r="S12" s="63" t="s">
        <v>55</v>
      </c>
      <c r="T12" s="55">
        <f t="shared" si="3"/>
        <v>1182.6086956521738</v>
      </c>
      <c r="U12" s="55">
        <f t="shared" si="4"/>
        <v>0</v>
      </c>
      <c r="V12" s="55">
        <f t="shared" si="5"/>
        <v>0</v>
      </c>
      <c r="W12" s="59"/>
    </row>
    <row r="13" spans="1:23" ht="12.75">
      <c r="A13" s="53">
        <v>5</v>
      </c>
      <c r="B13" s="53" t="s">
        <v>53</v>
      </c>
      <c r="C13" s="81"/>
      <c r="D13" s="81"/>
      <c r="E13" s="81">
        <v>3</v>
      </c>
      <c r="F13" s="81">
        <v>9</v>
      </c>
      <c r="G13" s="54" t="s">
        <v>99</v>
      </c>
      <c r="H13" s="55">
        <f t="shared" si="0"/>
        <v>732</v>
      </c>
      <c r="I13" s="55">
        <f t="shared" si="1"/>
        <v>795.6521739130435</v>
      </c>
      <c r="J13" s="62">
        <v>0.92</v>
      </c>
      <c r="K13" s="62">
        <v>220</v>
      </c>
      <c r="L13" s="62" t="s">
        <v>77</v>
      </c>
      <c r="M13" s="58">
        <f t="shared" si="2"/>
        <v>3.616600790513834</v>
      </c>
      <c r="N13" s="58">
        <v>2.5</v>
      </c>
      <c r="O13" s="58">
        <v>2.5</v>
      </c>
      <c r="P13" s="58">
        <v>2.5</v>
      </c>
      <c r="Q13" s="62">
        <v>20</v>
      </c>
      <c r="R13" s="62"/>
      <c r="S13" s="63" t="s">
        <v>55</v>
      </c>
      <c r="T13" s="55">
        <f t="shared" si="3"/>
        <v>0</v>
      </c>
      <c r="U13" s="55">
        <f t="shared" si="4"/>
        <v>795.6521739130435</v>
      </c>
      <c r="V13" s="55">
        <f t="shared" si="5"/>
        <v>0</v>
      </c>
      <c r="W13" s="59"/>
    </row>
    <row r="14" spans="1:23" ht="12.75">
      <c r="A14" s="53">
        <v>6</v>
      </c>
      <c r="B14" s="53" t="s">
        <v>55</v>
      </c>
      <c r="C14" s="81">
        <v>9</v>
      </c>
      <c r="D14" s="81"/>
      <c r="E14" s="81"/>
      <c r="F14" s="81"/>
      <c r="G14" s="54" t="s">
        <v>99</v>
      </c>
      <c r="H14" s="55">
        <f t="shared" si="0"/>
        <v>72</v>
      </c>
      <c r="I14" s="55">
        <f t="shared" si="1"/>
        <v>78.26086956521739</v>
      </c>
      <c r="J14" s="62">
        <v>0.92</v>
      </c>
      <c r="K14" s="62">
        <v>220</v>
      </c>
      <c r="L14" s="62" t="s">
        <v>77</v>
      </c>
      <c r="M14" s="58">
        <f t="shared" si="2"/>
        <v>0.3557312252964427</v>
      </c>
      <c r="N14" s="58">
        <v>2.5</v>
      </c>
      <c r="O14" s="58">
        <v>2.5</v>
      </c>
      <c r="P14" s="58">
        <v>2.5</v>
      </c>
      <c r="Q14" s="62">
        <v>20</v>
      </c>
      <c r="R14" s="62"/>
      <c r="S14" s="63" t="s">
        <v>55</v>
      </c>
      <c r="T14" s="55">
        <f t="shared" si="3"/>
        <v>0</v>
      </c>
      <c r="U14" s="55">
        <f t="shared" si="4"/>
        <v>0</v>
      </c>
      <c r="V14" s="55">
        <f t="shared" si="5"/>
        <v>78.26086956521739</v>
      </c>
      <c r="W14" s="59"/>
    </row>
    <row r="15" spans="1:23" ht="12.75">
      <c r="A15" s="53">
        <v>7</v>
      </c>
      <c r="B15" s="53" t="s">
        <v>25</v>
      </c>
      <c r="C15" s="86"/>
      <c r="D15" s="86"/>
      <c r="E15" s="86"/>
      <c r="F15" s="86"/>
      <c r="G15" s="60" t="s">
        <v>57</v>
      </c>
      <c r="H15" s="61"/>
      <c r="I15" s="61"/>
      <c r="J15" s="62"/>
      <c r="K15" s="62"/>
      <c r="L15" s="62"/>
      <c r="M15" s="58"/>
      <c r="N15" s="58"/>
      <c r="O15" s="58"/>
      <c r="P15" s="58"/>
      <c r="Q15" s="62"/>
      <c r="R15" s="62"/>
      <c r="S15" s="63"/>
      <c r="T15" s="55">
        <f t="shared" si="3"/>
        <v>0</v>
      </c>
      <c r="U15" s="55"/>
      <c r="V15" s="55"/>
      <c r="W15" s="55"/>
    </row>
    <row r="16" spans="1:23" s="66" customFormat="1" ht="12.75">
      <c r="A16" s="53">
        <v>8</v>
      </c>
      <c r="B16" s="53" t="s">
        <v>53</v>
      </c>
      <c r="C16" s="86"/>
      <c r="D16" s="86"/>
      <c r="E16" s="86"/>
      <c r="F16" s="86"/>
      <c r="G16" s="60" t="s">
        <v>57</v>
      </c>
      <c r="H16" s="61"/>
      <c r="I16" s="61"/>
      <c r="J16" s="62"/>
      <c r="K16" s="62"/>
      <c r="L16" s="62"/>
      <c r="M16" s="58"/>
      <c r="N16" s="58"/>
      <c r="O16" s="58"/>
      <c r="P16" s="58"/>
      <c r="Q16" s="62"/>
      <c r="R16" s="62"/>
      <c r="S16" s="64"/>
      <c r="T16" s="65"/>
      <c r="U16" s="65"/>
      <c r="V16" s="65"/>
      <c r="W16" s="65"/>
    </row>
    <row r="17" spans="1:23" s="66" customFormat="1" ht="12.75">
      <c r="A17" s="53">
        <v>9</v>
      </c>
      <c r="B17" s="53" t="s">
        <v>55</v>
      </c>
      <c r="C17" s="86"/>
      <c r="D17" s="86"/>
      <c r="E17" s="86"/>
      <c r="F17" s="86"/>
      <c r="G17" s="60" t="s">
        <v>57</v>
      </c>
      <c r="H17" s="61"/>
      <c r="I17" s="61"/>
      <c r="J17" s="62"/>
      <c r="K17" s="62"/>
      <c r="L17" s="62"/>
      <c r="M17" s="58"/>
      <c r="N17" s="58"/>
      <c r="O17" s="58"/>
      <c r="P17" s="58"/>
      <c r="Q17" s="62"/>
      <c r="R17" s="62"/>
      <c r="S17" s="64"/>
      <c r="T17" s="65"/>
      <c r="U17" s="65"/>
      <c r="V17" s="65"/>
      <c r="W17" s="65"/>
    </row>
    <row r="18" spans="1:23" ht="12.75">
      <c r="A18" s="67" t="s">
        <v>58</v>
      </c>
      <c r="B18" s="67"/>
      <c r="C18" s="67"/>
      <c r="D18" s="67"/>
      <c r="E18" s="67"/>
      <c r="F18" s="67"/>
      <c r="G18" s="84"/>
      <c r="H18" s="68">
        <f>SUM(H9:H14)</f>
        <v>5464</v>
      </c>
      <c r="I18" s="68">
        <f>SUM(I9:I14)</f>
        <v>5939.130434782609</v>
      </c>
      <c r="J18" s="69">
        <v>0.92</v>
      </c>
      <c r="K18" s="69">
        <v>380</v>
      </c>
      <c r="L18" s="69" t="s">
        <v>59</v>
      </c>
      <c r="M18" s="70">
        <f>I18/660</f>
        <v>8.998682476943348</v>
      </c>
      <c r="N18" s="71" t="s">
        <v>100</v>
      </c>
      <c r="O18" s="72">
        <v>6</v>
      </c>
      <c r="P18" s="72">
        <v>6</v>
      </c>
      <c r="Q18" s="68">
        <v>32</v>
      </c>
      <c r="R18" s="68"/>
      <c r="S18" s="69" t="s">
        <v>55</v>
      </c>
      <c r="T18" s="68">
        <f>SUM(T9:T17)</f>
        <v>2352.173913043478</v>
      </c>
      <c r="U18" s="68">
        <f>SUM(U9:U17)</f>
        <v>2117.391304347826</v>
      </c>
      <c r="V18" s="68">
        <f>SUM(V9:V17)</f>
        <v>1469.5652173913045</v>
      </c>
      <c r="W18" s="68">
        <f>SUM(W9:W17)</f>
        <v>0</v>
      </c>
    </row>
  </sheetData>
  <sheetProtection selectLockedCells="1" selectUnlockedCells="1"/>
  <mergeCells count="19">
    <mergeCell ref="A1:W2"/>
    <mergeCell ref="A3:W3"/>
    <mergeCell ref="A4:B8"/>
    <mergeCell ref="C4:F6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W7"/>
    <mergeCell ref="A18:F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4"/>
  </sheetPr>
  <dimension ref="A1:U13"/>
  <sheetViews>
    <sheetView zoomScale="80" zoomScaleNormal="80" workbookViewId="0" topLeftCell="A1">
      <selection activeCell="K51" sqref="K51"/>
    </sheetView>
  </sheetViews>
  <sheetFormatPr defaultColWidth="8.00390625" defaultRowHeight="12.75"/>
  <cols>
    <col min="1" max="1" width="5.421875" style="0" customWidth="1"/>
    <col min="2" max="2" width="7.00390625" style="0" customWidth="1"/>
    <col min="3" max="3" width="9.57421875" style="0" customWidth="1"/>
    <col min="4" max="4" width="9.421875" style="0" customWidth="1"/>
    <col min="5" max="5" width="23.8515625" style="0" customWidth="1"/>
    <col min="6" max="6" width="13.8515625" style="0" customWidth="1"/>
    <col min="7" max="7" width="14.7109375" style="0" customWidth="1"/>
    <col min="8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6.7109375" style="0" customWidth="1"/>
    <col min="13" max="13" width="7.57421875" style="0" customWidth="1"/>
    <col min="14" max="14" width="7.140625" style="0" customWidth="1"/>
    <col min="15" max="15" width="8.00390625" style="0" customWidth="1"/>
    <col min="16" max="17" width="7.8515625" style="0" customWidth="1"/>
    <col min="18" max="16384" width="8.57421875" style="0" customWidth="1"/>
  </cols>
  <sheetData>
    <row r="1" spans="1:21" ht="12.75" customHeight="1">
      <c r="A1" s="87" t="s">
        <v>116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2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2.75" customHeight="1">
      <c r="A4" s="49" t="s">
        <v>33</v>
      </c>
      <c r="B4" s="49"/>
      <c r="C4" s="88" t="s">
        <v>86</v>
      </c>
      <c r="D4" s="88"/>
      <c r="E4" s="88" t="s">
        <v>117</v>
      </c>
      <c r="F4" s="88" t="s">
        <v>35</v>
      </c>
      <c r="G4" s="88" t="s">
        <v>36</v>
      </c>
      <c r="H4" s="89" t="s">
        <v>37</v>
      </c>
      <c r="I4" s="89" t="s">
        <v>38</v>
      </c>
      <c r="J4" s="89" t="s">
        <v>39</v>
      </c>
      <c r="K4" s="89" t="s">
        <v>118</v>
      </c>
      <c r="L4" s="89" t="s">
        <v>41</v>
      </c>
      <c r="M4" s="89" t="s">
        <v>42</v>
      </c>
      <c r="N4" s="89" t="s">
        <v>43</v>
      </c>
      <c r="O4" s="89" t="s">
        <v>44</v>
      </c>
      <c r="P4" s="89" t="s">
        <v>119</v>
      </c>
      <c r="Q4" s="89" t="s">
        <v>46</v>
      </c>
      <c r="R4" s="88" t="s">
        <v>47</v>
      </c>
      <c r="S4" s="88"/>
      <c r="T4" s="88"/>
      <c r="U4" s="88"/>
    </row>
    <row r="5" spans="1:21" ht="27.75" customHeight="1">
      <c r="A5" s="49"/>
      <c r="B5" s="49"/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8"/>
      <c r="S5" s="88"/>
      <c r="T5" s="88"/>
      <c r="U5" s="88"/>
    </row>
    <row r="6" spans="1:21" ht="12.75">
      <c r="A6" s="49"/>
      <c r="B6" s="49"/>
      <c r="C6" s="88"/>
      <c r="D6" s="88"/>
      <c r="E6" s="88"/>
      <c r="F6" s="88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8"/>
      <c r="S6" s="88"/>
      <c r="T6" s="88"/>
      <c r="U6" s="88"/>
    </row>
    <row r="7" spans="1:21" ht="12.75">
      <c r="A7" s="49"/>
      <c r="B7" s="49"/>
      <c r="C7" s="88"/>
      <c r="D7" s="88"/>
      <c r="E7" s="88"/>
      <c r="F7" s="88"/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8"/>
      <c r="S7" s="88"/>
      <c r="T7" s="88"/>
      <c r="U7" s="88"/>
    </row>
    <row r="8" spans="1:21" ht="12.75">
      <c r="A8" s="49"/>
      <c r="B8" s="49"/>
      <c r="C8" s="90">
        <v>150</v>
      </c>
      <c r="D8" s="91">
        <v>300</v>
      </c>
      <c r="E8" s="88"/>
      <c r="F8" s="88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92" t="s">
        <v>48</v>
      </c>
      <c r="S8" s="92" t="s">
        <v>49</v>
      </c>
      <c r="T8" s="92" t="s">
        <v>50</v>
      </c>
      <c r="U8" s="92" t="s">
        <v>51</v>
      </c>
    </row>
    <row r="9" spans="1:21" ht="12.75">
      <c r="A9" s="53">
        <v>1</v>
      </c>
      <c r="B9" s="53" t="s">
        <v>25</v>
      </c>
      <c r="C9" s="93">
        <v>4</v>
      </c>
      <c r="D9" s="94"/>
      <c r="E9" s="95" t="s">
        <v>120</v>
      </c>
      <c r="F9" s="96">
        <f>(C9*$C$8)+(D9*$D$8)</f>
        <v>600</v>
      </c>
      <c r="G9" s="96">
        <f>F9/H9</f>
        <v>652.1739130434783</v>
      </c>
      <c r="H9" s="97">
        <v>0.92</v>
      </c>
      <c r="I9" s="82">
        <v>110</v>
      </c>
      <c r="J9" s="97" t="s">
        <v>77</v>
      </c>
      <c r="K9" s="98">
        <f>(G9/I9)</f>
        <v>5.928853754940711</v>
      </c>
      <c r="L9" s="82">
        <v>2.5</v>
      </c>
      <c r="M9" s="82">
        <v>2.5</v>
      </c>
      <c r="N9" s="82">
        <v>2.5</v>
      </c>
      <c r="O9" s="82">
        <v>20</v>
      </c>
      <c r="P9" s="99"/>
      <c r="Q9" s="100" t="s">
        <v>55</v>
      </c>
      <c r="R9" s="55">
        <f>IF((B9="A"),G9," ")</f>
        <v>652.1739130434783</v>
      </c>
      <c r="S9" s="55">
        <f>IF((B9="B"),G9," ")</f>
        <v>0</v>
      </c>
      <c r="T9" s="55">
        <f>IF((B9="C"),G9," ")</f>
        <v>0</v>
      </c>
      <c r="U9" s="86"/>
    </row>
    <row r="10" spans="1:21" ht="12.75">
      <c r="A10" s="53">
        <v>2</v>
      </c>
      <c r="B10" s="53" t="s">
        <v>53</v>
      </c>
      <c r="C10" s="93"/>
      <c r="D10" s="94"/>
      <c r="E10" s="95" t="s">
        <v>57</v>
      </c>
      <c r="F10" s="96"/>
      <c r="G10" s="96"/>
      <c r="H10" s="97"/>
      <c r="I10" s="97"/>
      <c r="J10" s="97"/>
      <c r="K10" s="82"/>
      <c r="L10" s="82"/>
      <c r="M10" s="82"/>
      <c r="N10" s="82"/>
      <c r="O10" s="82"/>
      <c r="P10" s="99"/>
      <c r="Q10" s="100"/>
      <c r="R10" s="96"/>
      <c r="S10" s="101"/>
      <c r="T10" s="101"/>
      <c r="U10" s="86"/>
    </row>
    <row r="11" spans="1:21" ht="12.75">
      <c r="A11" s="53">
        <v>3</v>
      </c>
      <c r="B11" s="53" t="s">
        <v>55</v>
      </c>
      <c r="C11" s="93"/>
      <c r="D11" s="94"/>
      <c r="E11" s="95" t="s">
        <v>57</v>
      </c>
      <c r="F11" s="96"/>
      <c r="G11" s="86"/>
      <c r="H11" s="86"/>
      <c r="I11" s="86"/>
      <c r="J11" s="86"/>
      <c r="K11" s="86"/>
      <c r="L11" s="86"/>
      <c r="M11" s="86"/>
      <c r="N11" s="86"/>
      <c r="O11" s="82"/>
      <c r="P11" s="99"/>
      <c r="Q11" s="100"/>
      <c r="R11" s="86"/>
      <c r="S11" s="86"/>
      <c r="T11" s="101"/>
      <c r="U11" s="86"/>
    </row>
    <row r="12" spans="1:21" ht="12.75">
      <c r="A12" s="53">
        <v>4</v>
      </c>
      <c r="B12" s="53" t="s">
        <v>25</v>
      </c>
      <c r="C12" s="93"/>
      <c r="D12" s="94"/>
      <c r="E12" s="95" t="s">
        <v>57</v>
      </c>
      <c r="F12" s="102"/>
      <c r="G12" s="102"/>
      <c r="H12" s="103"/>
      <c r="I12" s="103"/>
      <c r="J12" s="103"/>
      <c r="K12" s="104"/>
      <c r="L12" s="105"/>
      <c r="M12" s="105"/>
      <c r="N12" s="105"/>
      <c r="O12" s="82"/>
      <c r="P12" s="106"/>
      <c r="Q12" s="100"/>
      <c r="R12" s="107"/>
      <c r="S12" s="107"/>
      <c r="T12" s="107"/>
      <c r="U12" s="103"/>
    </row>
    <row r="13" spans="1:21" ht="12.75">
      <c r="A13" s="67" t="s">
        <v>58</v>
      </c>
      <c r="B13" s="67"/>
      <c r="C13" s="67"/>
      <c r="D13" s="67"/>
      <c r="E13" s="108"/>
      <c r="F13" s="70">
        <f>SUM(F9:F9)</f>
        <v>600</v>
      </c>
      <c r="G13" s="70">
        <f>SUM(G9:G9)</f>
        <v>652.1739130434783</v>
      </c>
      <c r="H13" s="67">
        <v>0.92</v>
      </c>
      <c r="I13" s="67">
        <v>220</v>
      </c>
      <c r="J13" s="67" t="s">
        <v>59</v>
      </c>
      <c r="K13" s="109">
        <f>(G13/220)</f>
        <v>2.9644268774703555</v>
      </c>
      <c r="L13" s="109">
        <v>6</v>
      </c>
      <c r="M13" s="109">
        <v>6</v>
      </c>
      <c r="N13" s="109">
        <v>6</v>
      </c>
      <c r="O13" s="67">
        <v>32</v>
      </c>
      <c r="P13" s="110"/>
      <c r="Q13" s="111" t="s">
        <v>55</v>
      </c>
      <c r="R13" s="70">
        <f>SUM(R9:R9)</f>
        <v>652.1739130434783</v>
      </c>
      <c r="S13" s="70">
        <f>SUM(S9:S9)</f>
        <v>0</v>
      </c>
      <c r="T13" s="70">
        <f>SUM(T9:T9)</f>
        <v>0</v>
      </c>
      <c r="U13" s="70">
        <f>SUM(U9:U9)</f>
        <v>0</v>
      </c>
    </row>
  </sheetData>
  <sheetProtection selectLockedCells="1" selectUnlockedCells="1"/>
  <mergeCells count="19">
    <mergeCell ref="A1:U2"/>
    <mergeCell ref="A3:U3"/>
    <mergeCell ref="A4:B8"/>
    <mergeCell ref="C4:D7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U7"/>
    <mergeCell ref="A13:D1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A1:S18"/>
  <sheetViews>
    <sheetView zoomScale="80" zoomScaleNormal="80" workbookViewId="0" topLeftCell="A1">
      <selection activeCell="D17" sqref="D1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8.140625" style="0" customWidth="1"/>
    <col min="4" max="4" width="14.140625" style="0" customWidth="1"/>
    <col min="5" max="5" width="15.7109375" style="0" customWidth="1"/>
    <col min="6" max="6" width="7.14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8515625" style="0" customWidth="1"/>
    <col min="11" max="11" width="6.8515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5.7109375" style="0" customWidth="1"/>
  </cols>
  <sheetData>
    <row r="1" spans="1:19" ht="12.75" customHeight="1">
      <c r="A1" s="48" t="s">
        <v>121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 t="s">
        <v>33</v>
      </c>
      <c r="B4" s="49"/>
      <c r="C4" s="50" t="s">
        <v>34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</row>
    <row r="5" spans="1:19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</row>
    <row r="6" spans="1:19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</row>
    <row r="7" spans="1:19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</row>
    <row r="8" spans="1:19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</row>
    <row r="9" spans="1:19" ht="12.75">
      <c r="A9" s="53">
        <v>1</v>
      </c>
      <c r="B9" s="53" t="s">
        <v>25</v>
      </c>
      <c r="C9" s="54" t="s">
        <v>122</v>
      </c>
      <c r="D9" s="55">
        <f>'QGF-2-1'!D17</f>
        <v>51408</v>
      </c>
      <c r="E9" s="55">
        <f>'QGF-2-1'!E17</f>
        <v>55878.260869565216</v>
      </c>
      <c r="F9" s="56">
        <f>'QGF-2-1'!F17</f>
        <v>0.92</v>
      </c>
      <c r="G9" s="57">
        <f>'QGF-2-1'!G17</f>
        <v>380</v>
      </c>
      <c r="H9" s="57">
        <f>'QGF-2-1'!H17</f>
        <v>0</v>
      </c>
      <c r="I9" s="58">
        <f>'QGF-2-1'!I17</f>
        <v>84.66403162055336</v>
      </c>
      <c r="J9" s="58">
        <f>'QGF-2-1'!J17</f>
        <v>0</v>
      </c>
      <c r="K9" s="58">
        <f>'QGF-2-1'!K17</f>
        <v>25</v>
      </c>
      <c r="L9" s="58">
        <f>'QGF-2-1'!L17</f>
        <v>16</v>
      </c>
      <c r="M9" s="57">
        <f>'QGF-2-1'!M17</f>
        <v>70</v>
      </c>
      <c r="N9" s="57">
        <f>'QGF-2-1'!N17</f>
        <v>0</v>
      </c>
      <c r="O9" s="55">
        <f>'QGF-2-1'!O17</f>
        <v>0</v>
      </c>
      <c r="P9" s="55">
        <f>'QGF-2-1'!P17</f>
        <v>22065.217391304344</v>
      </c>
      <c r="Q9" s="55">
        <f>'QGF-2-1'!Q17</f>
        <v>17373.91304347826</v>
      </c>
      <c r="R9" s="55">
        <f>'QGF-2-1'!R17</f>
        <v>16439.130434782608</v>
      </c>
      <c r="S9" s="59">
        <f>'QGF-2-1'!S17</f>
        <v>0</v>
      </c>
    </row>
    <row r="10" spans="1:19" ht="12.75">
      <c r="A10" s="53">
        <v>2</v>
      </c>
      <c r="B10" s="53" t="s">
        <v>53</v>
      </c>
      <c r="C10" s="54" t="s">
        <v>123</v>
      </c>
      <c r="D10" s="55">
        <f>'QDF-T1'!G31</f>
        <v>25100</v>
      </c>
      <c r="E10" s="55">
        <f>'QDF-T1'!H31</f>
        <v>27282.608695652176</v>
      </c>
      <c r="F10" s="56">
        <f>'QDF-T1'!I31</f>
        <v>0.92</v>
      </c>
      <c r="G10" s="57">
        <f>'QDF-T1'!J31</f>
        <v>380</v>
      </c>
      <c r="H10" s="57">
        <f>'QDF-T1'!K31</f>
        <v>0</v>
      </c>
      <c r="I10" s="58">
        <f>'QDF-T1'!L31</f>
        <v>41.3372859025033</v>
      </c>
      <c r="J10" s="58">
        <f>'QDF-T1'!M31</f>
        <v>0</v>
      </c>
      <c r="K10" s="58">
        <f>'QDF-T1'!N31</f>
        <v>16</v>
      </c>
      <c r="L10" s="58">
        <f>'QDF-T1'!O31</f>
        <v>16</v>
      </c>
      <c r="M10" s="57">
        <f>'QDF-T1'!P31</f>
        <v>63</v>
      </c>
      <c r="N10" s="57">
        <f>'QDF-T1'!Q31</f>
        <v>0</v>
      </c>
      <c r="O10" s="55">
        <f>'QDF-T1'!R31</f>
        <v>0</v>
      </c>
      <c r="P10" s="55">
        <f>'QDF-T1'!S31</f>
        <v>9565.217391304346</v>
      </c>
      <c r="Q10" s="55">
        <f>'QDF-T1'!T31</f>
        <v>8913.043478260868</v>
      </c>
      <c r="R10" s="55">
        <f>'QDF-T1'!U31</f>
        <v>8804.347826086956</v>
      </c>
      <c r="S10" s="59">
        <f>'QDF-T1'!V31</f>
        <v>0</v>
      </c>
    </row>
    <row r="11" spans="1:19" ht="12.75">
      <c r="A11" s="53">
        <v>3</v>
      </c>
      <c r="B11" s="53" t="s">
        <v>55</v>
      </c>
      <c r="C11" s="54" t="s">
        <v>124</v>
      </c>
      <c r="D11" s="55">
        <f>'QDIL-T1'!I26</f>
        <v>14700</v>
      </c>
      <c r="E11" s="55">
        <f>'QDIL-T1'!J26</f>
        <v>15978.260869565216</v>
      </c>
      <c r="F11" s="56">
        <f>'QDIL-T1'!K26</f>
        <v>0.92</v>
      </c>
      <c r="G11" s="57">
        <f>'QDIL-T1'!L26</f>
        <v>380</v>
      </c>
      <c r="H11" s="57">
        <f>'QDIL-T1'!M26</f>
        <v>0</v>
      </c>
      <c r="I11" s="58">
        <f>'QDIL-T1'!N26</f>
        <v>24.209486166007903</v>
      </c>
      <c r="J11" s="58">
        <f>'QDIL-T1'!O26</f>
        <v>0</v>
      </c>
      <c r="K11" s="58">
        <f>'QDIL-T1'!P26</f>
        <v>6</v>
      </c>
      <c r="L11" s="58">
        <f>'QDIL-T1'!Q26</f>
        <v>6</v>
      </c>
      <c r="M11" s="57">
        <f>'QDIL-T1'!R26</f>
        <v>32</v>
      </c>
      <c r="N11" s="57">
        <f>'QDIL-T1'!S26</f>
        <v>0</v>
      </c>
      <c r="O11" s="55">
        <f>'QDIL-T1'!T26</f>
        <v>0</v>
      </c>
      <c r="P11" s="55">
        <f>'QDIL-T1'!U26</f>
        <v>6345.652173913043</v>
      </c>
      <c r="Q11" s="55">
        <f>'QDIL-T1'!V26</f>
        <v>5041.304347826087</v>
      </c>
      <c r="R11" s="55">
        <f>'QDIL-T1'!W26</f>
        <v>4591.304347826087</v>
      </c>
      <c r="S11" s="59">
        <f>'QDIL-T1'!X26</f>
        <v>0</v>
      </c>
    </row>
    <row r="12" spans="1:19" ht="12.75">
      <c r="A12" s="53">
        <v>4</v>
      </c>
      <c r="B12" s="53" t="s">
        <v>25</v>
      </c>
      <c r="C12" s="54" t="s">
        <v>125</v>
      </c>
      <c r="D12" s="55">
        <f>'QFL-T-1'!G17</f>
        <v>6400</v>
      </c>
      <c r="E12" s="55">
        <f>'QFL-T-1'!H17</f>
        <v>6956.521739130434</v>
      </c>
      <c r="F12" s="56">
        <f>'QFL-T-1'!I17</f>
        <v>0.92</v>
      </c>
      <c r="G12" s="57">
        <f>'QFL-T-1'!J17</f>
        <v>380</v>
      </c>
      <c r="H12" s="57">
        <f>'QFL-T-1'!K17</f>
        <v>0</v>
      </c>
      <c r="I12" s="58">
        <f>'QFL-T-1'!L17</f>
        <v>10.54018445322793</v>
      </c>
      <c r="J12" s="58">
        <f>'QFL-T-1'!M17</f>
        <v>0</v>
      </c>
      <c r="K12" s="58">
        <f>'QFL-T-1'!N17</f>
        <v>6</v>
      </c>
      <c r="L12" s="58">
        <f>'QFL-T-1'!O17</f>
        <v>6</v>
      </c>
      <c r="M12" s="57">
        <f>'QFL-T-1'!P17</f>
        <v>32</v>
      </c>
      <c r="N12" s="57">
        <f>'QFL-T-1'!Q17</f>
        <v>0</v>
      </c>
      <c r="O12" s="55">
        <f>'QFL-T-1'!R17</f>
        <v>0</v>
      </c>
      <c r="P12" s="55">
        <f>'QFL-T-1'!S17</f>
        <v>2608.695652173913</v>
      </c>
      <c r="Q12" s="55">
        <f>'QFL-T-1'!T17</f>
        <v>2826.086956521739</v>
      </c>
      <c r="R12" s="55">
        <f>'QFL-T-1'!U17</f>
        <v>1521.7391304347825</v>
      </c>
      <c r="S12" s="59">
        <f>'QFL-T-1'!V17</f>
        <v>0</v>
      </c>
    </row>
    <row r="13" spans="1:19" ht="12.75">
      <c r="A13" s="53">
        <v>5</v>
      </c>
      <c r="B13" s="53" t="s">
        <v>53</v>
      </c>
      <c r="C13" s="54" t="s">
        <v>126</v>
      </c>
      <c r="D13" s="55">
        <f>'QFL-T-2'!G18</f>
        <v>6600</v>
      </c>
      <c r="E13" s="55">
        <f>'QFL-T-2'!H18</f>
        <v>7173.91304347826</v>
      </c>
      <c r="F13" s="56">
        <f>'QFL-T-2'!I18</f>
        <v>0.92</v>
      </c>
      <c r="G13" s="57">
        <f>'QFL-T-2'!J18</f>
        <v>380</v>
      </c>
      <c r="H13" s="57">
        <f>'QFL-T-2'!K18</f>
        <v>0</v>
      </c>
      <c r="I13" s="58">
        <f>'QFL-T-2'!L18</f>
        <v>10.869565217391303</v>
      </c>
      <c r="J13" s="58">
        <f>'QFL-T-2'!M18</f>
        <v>0</v>
      </c>
      <c r="K13" s="58">
        <f>'QFL-T-2'!N18</f>
        <v>6</v>
      </c>
      <c r="L13" s="58">
        <f>'QFL-T-2'!O18</f>
        <v>6</v>
      </c>
      <c r="M13" s="57">
        <f>'QFL-T-2'!P18</f>
        <v>32</v>
      </c>
      <c r="N13" s="57">
        <f>'QFL-T-2'!Q18</f>
        <v>0</v>
      </c>
      <c r="O13" s="55">
        <f>'QFL-T-2'!R18</f>
        <v>0</v>
      </c>
      <c r="P13" s="55">
        <f>'QFL-T-2'!S18</f>
        <v>2608.695652173913</v>
      </c>
      <c r="Q13" s="55">
        <f>'QFL-T-2'!T18</f>
        <v>2608.695652173913</v>
      </c>
      <c r="R13" s="55">
        <f>'QFL-T-2'!U18</f>
        <v>1956.5217391304348</v>
      </c>
      <c r="S13" s="59">
        <f>'QFL-T-2'!V18</f>
        <v>0</v>
      </c>
    </row>
    <row r="14" spans="1:19" ht="12.75">
      <c r="A14" s="53">
        <v>6</v>
      </c>
      <c r="B14" s="53" t="s">
        <v>55</v>
      </c>
      <c r="C14" s="60" t="s">
        <v>57</v>
      </c>
      <c r="D14" s="61"/>
      <c r="E14" s="61"/>
      <c r="F14" s="62"/>
      <c r="G14" s="62"/>
      <c r="H14" s="62"/>
      <c r="I14" s="58"/>
      <c r="J14" s="58"/>
      <c r="K14" s="58"/>
      <c r="L14" s="58"/>
      <c r="M14" s="62"/>
      <c r="N14" s="62"/>
      <c r="O14" s="63"/>
      <c r="P14" s="55"/>
      <c r="Q14" s="55"/>
      <c r="R14" s="55"/>
      <c r="S14" s="55"/>
    </row>
    <row r="15" spans="1:19" s="66" customFormat="1" ht="12.75">
      <c r="A15" s="53">
        <v>7</v>
      </c>
      <c r="B15" s="53" t="s">
        <v>25</v>
      </c>
      <c r="C15" s="60" t="s">
        <v>57</v>
      </c>
      <c r="D15" s="61"/>
      <c r="E15" s="61"/>
      <c r="F15" s="62"/>
      <c r="G15" s="62"/>
      <c r="H15" s="62"/>
      <c r="I15" s="58"/>
      <c r="J15" s="58"/>
      <c r="K15" s="58"/>
      <c r="L15" s="58"/>
      <c r="M15" s="62"/>
      <c r="N15" s="62"/>
      <c r="O15" s="64"/>
      <c r="P15" s="65"/>
      <c r="Q15" s="65"/>
      <c r="R15" s="65"/>
      <c r="S15" s="65"/>
    </row>
    <row r="16" spans="1:19" s="66" customFormat="1" ht="12.75">
      <c r="A16" s="53">
        <v>8</v>
      </c>
      <c r="B16" s="53" t="s">
        <v>53</v>
      </c>
      <c r="C16" s="60" t="s">
        <v>57</v>
      </c>
      <c r="D16" s="61"/>
      <c r="E16" s="61"/>
      <c r="F16" s="62"/>
      <c r="G16" s="62"/>
      <c r="H16" s="62"/>
      <c r="I16" s="58"/>
      <c r="J16" s="58"/>
      <c r="K16" s="58"/>
      <c r="L16" s="58"/>
      <c r="M16" s="62"/>
      <c r="N16" s="62"/>
      <c r="O16" s="64"/>
      <c r="P16" s="65"/>
      <c r="Q16" s="65"/>
      <c r="R16" s="65"/>
      <c r="S16" s="65"/>
    </row>
    <row r="17" spans="1:19" ht="12.75">
      <c r="A17" s="67" t="s">
        <v>58</v>
      </c>
      <c r="B17" s="67"/>
      <c r="C17" s="67"/>
      <c r="D17" s="68">
        <f>SUM(D9:D16)</f>
        <v>104208</v>
      </c>
      <c r="E17" s="68">
        <f>SUM(E9:E16)</f>
        <v>113269.5652173913</v>
      </c>
      <c r="F17" s="69">
        <v>0.92</v>
      </c>
      <c r="G17" s="69">
        <v>380</v>
      </c>
      <c r="H17" s="69" t="s">
        <v>59</v>
      </c>
      <c r="I17" s="70">
        <f>E17/660</f>
        <v>171.62055335968378</v>
      </c>
      <c r="J17" s="71" t="s">
        <v>60</v>
      </c>
      <c r="K17" s="72">
        <v>50</v>
      </c>
      <c r="L17" s="72">
        <v>25</v>
      </c>
      <c r="M17" s="68">
        <v>150</v>
      </c>
      <c r="N17" s="68"/>
      <c r="O17" s="69" t="s">
        <v>55</v>
      </c>
      <c r="P17" s="68">
        <f>SUM(P9:P16)</f>
        <v>43193.47826086955</v>
      </c>
      <c r="Q17" s="68">
        <f>SUM(Q9:Q16)</f>
        <v>36763.043478260865</v>
      </c>
      <c r="R17" s="68">
        <f>SUM(R9:R16)</f>
        <v>33313.043478260865</v>
      </c>
      <c r="S17" s="68">
        <f>SUM(S9:S16)</f>
        <v>0</v>
      </c>
    </row>
    <row r="18" spans="1:13" ht="12.75">
      <c r="A18" s="73" t="s">
        <v>0</v>
      </c>
      <c r="B18" s="73"/>
      <c r="C18" s="73"/>
      <c r="D18" s="68"/>
      <c r="E18" s="68"/>
      <c r="F18" s="69">
        <v>0.92</v>
      </c>
      <c r="G18" s="69">
        <v>380</v>
      </c>
      <c r="H18" s="69" t="s">
        <v>59</v>
      </c>
      <c r="I18" s="70"/>
      <c r="J18" s="71"/>
      <c r="K18" s="72"/>
      <c r="L18" s="72"/>
      <c r="M18" s="68"/>
    </row>
  </sheetData>
  <sheetProtection selectLockedCells="1" selectUnlockedCells="1"/>
  <mergeCells count="19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7:C17"/>
    <mergeCell ref="A18:C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V31"/>
  <sheetViews>
    <sheetView zoomScale="80" zoomScaleNormal="80" workbookViewId="0" topLeftCell="A1">
      <selection activeCell="P44" sqref="P44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7</v>
      </c>
      <c r="E9" s="81"/>
      <c r="F9" s="54" t="s">
        <v>89</v>
      </c>
      <c r="G9" s="55">
        <f aca="true" t="shared" si="0" ref="G9:G27">(C$8*C9)+(D$8*D9)</f>
        <v>1400</v>
      </c>
      <c r="H9" s="55">
        <f aca="true" t="shared" si="1" ref="H9:H27">G9/I9</f>
        <v>1521.7391304347825</v>
      </c>
      <c r="I9" s="62">
        <v>0.92</v>
      </c>
      <c r="J9" s="62">
        <v>220</v>
      </c>
      <c r="K9" s="62" t="s">
        <v>77</v>
      </c>
      <c r="L9" s="58">
        <f aca="true" t="shared" si="2" ref="L9:L27">H9/J9</f>
        <v>6.916996047430829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28">IF((B9="A"),H9," ")</f>
        <v>1521.7391304347825</v>
      </c>
      <c r="T9" s="55">
        <f aca="true" t="shared" si="4" ref="T9:T27">IF((B9="B"),H9," ")</f>
        <v>0</v>
      </c>
      <c r="U9" s="55">
        <f aca="true" t="shared" si="5" ref="U9:U27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7</v>
      </c>
      <c r="E10" s="81"/>
      <c r="F10" s="54" t="s">
        <v>89</v>
      </c>
      <c r="G10" s="55">
        <f t="shared" si="0"/>
        <v>1400</v>
      </c>
      <c r="H10" s="55">
        <f t="shared" si="1"/>
        <v>1521.7391304347825</v>
      </c>
      <c r="I10" s="62">
        <v>0.92</v>
      </c>
      <c r="J10" s="62">
        <v>220</v>
      </c>
      <c r="K10" s="62" t="s">
        <v>77</v>
      </c>
      <c r="L10" s="58">
        <f t="shared" si="2"/>
        <v>6.916996047430829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1521.7391304347825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7</v>
      </c>
      <c r="E11" s="81"/>
      <c r="F11" s="54" t="s">
        <v>89</v>
      </c>
      <c r="G11" s="55">
        <f t="shared" si="0"/>
        <v>1400</v>
      </c>
      <c r="H11" s="55">
        <f t="shared" si="1"/>
        <v>1521.7391304347825</v>
      </c>
      <c r="I11" s="62">
        <v>0.92</v>
      </c>
      <c r="J11" s="62">
        <v>220</v>
      </c>
      <c r="K11" s="62" t="s">
        <v>77</v>
      </c>
      <c r="L11" s="58">
        <f t="shared" si="2"/>
        <v>6.916996047430829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1521.7391304347825</v>
      </c>
      <c r="V11" s="59"/>
    </row>
    <row r="12" spans="1:22" ht="12.75">
      <c r="A12" s="53">
        <v>4</v>
      </c>
      <c r="B12" s="53" t="s">
        <v>25</v>
      </c>
      <c r="C12" s="81"/>
      <c r="D12" s="81">
        <v>7</v>
      </c>
      <c r="E12" s="81"/>
      <c r="F12" s="54" t="s">
        <v>89</v>
      </c>
      <c r="G12" s="55">
        <f t="shared" si="0"/>
        <v>1400</v>
      </c>
      <c r="H12" s="55">
        <f t="shared" si="1"/>
        <v>1521.7391304347825</v>
      </c>
      <c r="I12" s="62">
        <v>0.92</v>
      </c>
      <c r="J12" s="62">
        <v>220</v>
      </c>
      <c r="K12" s="62" t="s">
        <v>77</v>
      </c>
      <c r="L12" s="58">
        <f t="shared" si="2"/>
        <v>6.916996047430829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1521.7391304347825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7</v>
      </c>
      <c r="E13" s="81"/>
      <c r="F13" s="54" t="s">
        <v>89</v>
      </c>
      <c r="G13" s="55">
        <f t="shared" si="0"/>
        <v>1400</v>
      </c>
      <c r="H13" s="55">
        <f t="shared" si="1"/>
        <v>1521.7391304347825</v>
      </c>
      <c r="I13" s="62">
        <v>0.92</v>
      </c>
      <c r="J13" s="62">
        <v>220</v>
      </c>
      <c r="K13" s="62" t="s">
        <v>77</v>
      </c>
      <c r="L13" s="58">
        <f t="shared" si="2"/>
        <v>6.916996047430829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1521.7391304347825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1"/>
      <c r="D14" s="81">
        <v>7</v>
      </c>
      <c r="E14" s="81"/>
      <c r="F14" s="54" t="s">
        <v>89</v>
      </c>
      <c r="G14" s="55">
        <f t="shared" si="0"/>
        <v>1400</v>
      </c>
      <c r="H14" s="55">
        <f t="shared" si="1"/>
        <v>1521.7391304347825</v>
      </c>
      <c r="I14" s="62">
        <v>0.92</v>
      </c>
      <c r="J14" s="62">
        <v>220</v>
      </c>
      <c r="K14" s="62" t="s">
        <v>77</v>
      </c>
      <c r="L14" s="58">
        <f t="shared" si="2"/>
        <v>6.916996047430829</v>
      </c>
      <c r="M14" s="58">
        <v>2.5</v>
      </c>
      <c r="N14" s="58">
        <v>2.5</v>
      </c>
      <c r="O14" s="58">
        <v>2.5</v>
      </c>
      <c r="P14" s="62">
        <v>20</v>
      </c>
      <c r="Q14" s="62"/>
      <c r="R14" s="63" t="s">
        <v>55</v>
      </c>
      <c r="S14" s="55">
        <f t="shared" si="3"/>
        <v>0</v>
      </c>
      <c r="T14" s="55">
        <f t="shared" si="4"/>
        <v>0</v>
      </c>
      <c r="U14" s="55">
        <f t="shared" si="5"/>
        <v>1521.7391304347825</v>
      </c>
      <c r="V14" s="59"/>
    </row>
    <row r="15" spans="1:22" ht="12.75">
      <c r="A15" s="53">
        <v>7</v>
      </c>
      <c r="B15" s="53" t="s">
        <v>25</v>
      </c>
      <c r="C15" s="81"/>
      <c r="D15" s="81">
        <v>7</v>
      </c>
      <c r="E15" s="81"/>
      <c r="F15" s="54" t="s">
        <v>89</v>
      </c>
      <c r="G15" s="55">
        <f t="shared" si="0"/>
        <v>1400</v>
      </c>
      <c r="H15" s="55">
        <f t="shared" si="1"/>
        <v>1521.7391304347825</v>
      </c>
      <c r="I15" s="62">
        <v>0.92</v>
      </c>
      <c r="J15" s="62">
        <v>220</v>
      </c>
      <c r="K15" s="62" t="s">
        <v>77</v>
      </c>
      <c r="L15" s="58">
        <f t="shared" si="2"/>
        <v>6.916996047430829</v>
      </c>
      <c r="M15" s="58">
        <v>2.5</v>
      </c>
      <c r="N15" s="58">
        <v>2.5</v>
      </c>
      <c r="O15" s="58">
        <v>2.5</v>
      </c>
      <c r="P15" s="62">
        <v>20</v>
      </c>
      <c r="Q15" s="62"/>
      <c r="R15" s="63" t="s">
        <v>55</v>
      </c>
      <c r="S15" s="55">
        <f t="shared" si="3"/>
        <v>1521.7391304347825</v>
      </c>
      <c r="T15" s="55">
        <f t="shared" si="4"/>
        <v>0</v>
      </c>
      <c r="U15" s="55">
        <f t="shared" si="5"/>
        <v>0</v>
      </c>
      <c r="V15" s="59"/>
    </row>
    <row r="16" spans="1:22" ht="12.75">
      <c r="A16" s="53">
        <v>8</v>
      </c>
      <c r="B16" s="53" t="s">
        <v>53</v>
      </c>
      <c r="C16" s="81"/>
      <c r="D16" s="64">
        <v>7</v>
      </c>
      <c r="E16" s="64"/>
      <c r="F16" s="54" t="s">
        <v>89</v>
      </c>
      <c r="G16" s="55">
        <f t="shared" si="0"/>
        <v>1400</v>
      </c>
      <c r="H16" s="55">
        <f t="shared" si="1"/>
        <v>1521.7391304347825</v>
      </c>
      <c r="I16" s="62">
        <v>0.92</v>
      </c>
      <c r="J16" s="62">
        <v>220</v>
      </c>
      <c r="K16" s="62" t="s">
        <v>77</v>
      </c>
      <c r="L16" s="58">
        <f t="shared" si="2"/>
        <v>6.916996047430829</v>
      </c>
      <c r="M16" s="58">
        <v>2.5</v>
      </c>
      <c r="N16" s="58">
        <v>2.5</v>
      </c>
      <c r="O16" s="58">
        <v>2.5</v>
      </c>
      <c r="P16" s="62">
        <v>20</v>
      </c>
      <c r="Q16" s="62"/>
      <c r="R16" s="63" t="s">
        <v>55</v>
      </c>
      <c r="S16" s="55">
        <f t="shared" si="3"/>
        <v>0</v>
      </c>
      <c r="T16" s="55">
        <f t="shared" si="4"/>
        <v>1521.7391304347825</v>
      </c>
      <c r="U16" s="55">
        <f t="shared" si="5"/>
        <v>0</v>
      </c>
      <c r="V16" s="59"/>
    </row>
    <row r="17" spans="1:22" ht="12.75">
      <c r="A17" s="53">
        <v>9</v>
      </c>
      <c r="B17" s="53" t="s">
        <v>55</v>
      </c>
      <c r="C17" s="81"/>
      <c r="D17" s="82">
        <v>7</v>
      </c>
      <c r="E17" s="82"/>
      <c r="F17" s="54" t="s">
        <v>89</v>
      </c>
      <c r="G17" s="55">
        <f t="shared" si="0"/>
        <v>1400</v>
      </c>
      <c r="H17" s="55">
        <f t="shared" si="1"/>
        <v>1521.7391304347825</v>
      </c>
      <c r="I17" s="62">
        <v>0.92</v>
      </c>
      <c r="J17" s="62">
        <v>220</v>
      </c>
      <c r="K17" s="62" t="s">
        <v>77</v>
      </c>
      <c r="L17" s="58">
        <f t="shared" si="2"/>
        <v>6.916996047430829</v>
      </c>
      <c r="M17" s="58">
        <v>2.5</v>
      </c>
      <c r="N17" s="58">
        <v>2.5</v>
      </c>
      <c r="O17" s="58">
        <v>2.5</v>
      </c>
      <c r="P17" s="62">
        <v>20</v>
      </c>
      <c r="Q17" s="62"/>
      <c r="R17" s="63" t="s">
        <v>55</v>
      </c>
      <c r="S17" s="55">
        <f t="shared" si="3"/>
        <v>0</v>
      </c>
      <c r="T17" s="55">
        <f t="shared" si="4"/>
        <v>0</v>
      </c>
      <c r="U17" s="55">
        <f t="shared" si="5"/>
        <v>1521.7391304347825</v>
      </c>
      <c r="V17" s="59"/>
    </row>
    <row r="18" spans="1:22" ht="12.75">
      <c r="A18" s="53">
        <v>10</v>
      </c>
      <c r="B18" s="53" t="s">
        <v>25</v>
      </c>
      <c r="C18" s="81"/>
      <c r="D18" s="82">
        <v>7</v>
      </c>
      <c r="E18" s="82"/>
      <c r="F18" s="54" t="s">
        <v>89</v>
      </c>
      <c r="G18" s="55">
        <f t="shared" si="0"/>
        <v>1400</v>
      </c>
      <c r="H18" s="55">
        <f t="shared" si="1"/>
        <v>1521.7391304347825</v>
      </c>
      <c r="I18" s="62">
        <v>0.92</v>
      </c>
      <c r="J18" s="62">
        <v>220</v>
      </c>
      <c r="K18" s="62" t="s">
        <v>77</v>
      </c>
      <c r="L18" s="58">
        <f t="shared" si="2"/>
        <v>6.916996047430829</v>
      </c>
      <c r="M18" s="58">
        <v>2.5</v>
      </c>
      <c r="N18" s="58">
        <v>2.5</v>
      </c>
      <c r="O18" s="58">
        <v>2.5</v>
      </c>
      <c r="P18" s="62">
        <v>20</v>
      </c>
      <c r="Q18" s="62"/>
      <c r="R18" s="63" t="s">
        <v>55</v>
      </c>
      <c r="S18" s="55">
        <f t="shared" si="3"/>
        <v>1521.7391304347825</v>
      </c>
      <c r="T18" s="55">
        <f t="shared" si="4"/>
        <v>0</v>
      </c>
      <c r="U18" s="55">
        <f t="shared" si="5"/>
        <v>0</v>
      </c>
      <c r="V18" s="59"/>
    </row>
    <row r="19" spans="1:22" ht="12.75">
      <c r="A19" s="53">
        <v>11</v>
      </c>
      <c r="B19" s="53" t="s">
        <v>53</v>
      </c>
      <c r="C19" s="81"/>
      <c r="D19" s="82">
        <v>7</v>
      </c>
      <c r="E19" s="82"/>
      <c r="F19" s="54" t="s">
        <v>89</v>
      </c>
      <c r="G19" s="55">
        <f t="shared" si="0"/>
        <v>1400</v>
      </c>
      <c r="H19" s="55">
        <f t="shared" si="1"/>
        <v>1521.7391304347825</v>
      </c>
      <c r="I19" s="62">
        <v>0.92</v>
      </c>
      <c r="J19" s="62">
        <v>220</v>
      </c>
      <c r="K19" s="62" t="s">
        <v>77</v>
      </c>
      <c r="L19" s="58">
        <f t="shared" si="2"/>
        <v>6.916996047430829</v>
      </c>
      <c r="M19" s="58">
        <v>2.5</v>
      </c>
      <c r="N19" s="58">
        <v>2.5</v>
      </c>
      <c r="O19" s="58">
        <v>2.5</v>
      </c>
      <c r="P19" s="62">
        <v>20</v>
      </c>
      <c r="Q19" s="62"/>
      <c r="R19" s="63" t="s">
        <v>55</v>
      </c>
      <c r="S19" s="55">
        <f t="shared" si="3"/>
        <v>0</v>
      </c>
      <c r="T19" s="55">
        <f t="shared" si="4"/>
        <v>1521.7391304347825</v>
      </c>
      <c r="U19" s="55">
        <f t="shared" si="5"/>
        <v>0</v>
      </c>
      <c r="V19" s="59"/>
    </row>
    <row r="20" spans="1:22" ht="12.75">
      <c r="A20" s="53">
        <v>12</v>
      </c>
      <c r="B20" s="53" t="s">
        <v>55</v>
      </c>
      <c r="C20" s="81"/>
      <c r="D20" s="82">
        <v>7</v>
      </c>
      <c r="E20" s="82"/>
      <c r="F20" s="54" t="s">
        <v>89</v>
      </c>
      <c r="G20" s="55">
        <f t="shared" si="0"/>
        <v>1400</v>
      </c>
      <c r="H20" s="55">
        <f t="shared" si="1"/>
        <v>1521.7391304347825</v>
      </c>
      <c r="I20" s="62">
        <v>0.92</v>
      </c>
      <c r="J20" s="62">
        <v>220</v>
      </c>
      <c r="K20" s="62" t="s">
        <v>77</v>
      </c>
      <c r="L20" s="58">
        <f t="shared" si="2"/>
        <v>6.916996047430829</v>
      </c>
      <c r="M20" s="58">
        <v>2.5</v>
      </c>
      <c r="N20" s="58">
        <v>2.5</v>
      </c>
      <c r="O20" s="58">
        <v>2.5</v>
      </c>
      <c r="P20" s="62">
        <v>20</v>
      </c>
      <c r="Q20" s="62"/>
      <c r="R20" s="63" t="s">
        <v>55</v>
      </c>
      <c r="S20" s="55">
        <f t="shared" si="3"/>
        <v>0</v>
      </c>
      <c r="T20" s="55">
        <f t="shared" si="4"/>
        <v>0</v>
      </c>
      <c r="U20" s="55">
        <f t="shared" si="5"/>
        <v>1521.7391304347825</v>
      </c>
      <c r="V20" s="59"/>
    </row>
    <row r="21" spans="1:22" ht="12.75">
      <c r="A21" s="53">
        <v>13</v>
      </c>
      <c r="B21" s="53" t="s">
        <v>25</v>
      </c>
      <c r="C21" s="81"/>
      <c r="D21" s="82">
        <v>7</v>
      </c>
      <c r="E21" s="82"/>
      <c r="F21" s="54" t="s">
        <v>89</v>
      </c>
      <c r="G21" s="55">
        <f t="shared" si="0"/>
        <v>1400</v>
      </c>
      <c r="H21" s="55">
        <f t="shared" si="1"/>
        <v>1521.7391304347825</v>
      </c>
      <c r="I21" s="62">
        <v>0.92</v>
      </c>
      <c r="J21" s="62">
        <v>220</v>
      </c>
      <c r="K21" s="62" t="s">
        <v>77</v>
      </c>
      <c r="L21" s="58">
        <f t="shared" si="2"/>
        <v>6.916996047430829</v>
      </c>
      <c r="M21" s="58">
        <v>2.5</v>
      </c>
      <c r="N21" s="58">
        <v>2.5</v>
      </c>
      <c r="O21" s="58">
        <v>2.5</v>
      </c>
      <c r="P21" s="62">
        <v>20</v>
      </c>
      <c r="Q21" s="62"/>
      <c r="R21" s="63" t="s">
        <v>55</v>
      </c>
      <c r="S21" s="55">
        <f t="shared" si="3"/>
        <v>1521.7391304347825</v>
      </c>
      <c r="T21" s="55">
        <f t="shared" si="4"/>
        <v>0</v>
      </c>
      <c r="U21" s="55">
        <f t="shared" si="5"/>
        <v>0</v>
      </c>
      <c r="V21" s="59"/>
    </row>
    <row r="22" spans="1:22" ht="12.75">
      <c r="A22" s="53">
        <v>14</v>
      </c>
      <c r="B22" s="53" t="s">
        <v>53</v>
      </c>
      <c r="C22" s="81"/>
      <c r="D22" s="82">
        <v>7</v>
      </c>
      <c r="E22" s="82"/>
      <c r="F22" s="54" t="s">
        <v>89</v>
      </c>
      <c r="G22" s="55">
        <f t="shared" si="0"/>
        <v>1400</v>
      </c>
      <c r="H22" s="55">
        <f t="shared" si="1"/>
        <v>1521.7391304347825</v>
      </c>
      <c r="I22" s="62">
        <v>0.92</v>
      </c>
      <c r="J22" s="62">
        <v>220</v>
      </c>
      <c r="K22" s="62" t="s">
        <v>77</v>
      </c>
      <c r="L22" s="58">
        <f t="shared" si="2"/>
        <v>6.916996047430829</v>
      </c>
      <c r="M22" s="58">
        <v>2.5</v>
      </c>
      <c r="N22" s="58">
        <v>2.5</v>
      </c>
      <c r="O22" s="58">
        <v>2.5</v>
      </c>
      <c r="P22" s="62">
        <v>20</v>
      </c>
      <c r="Q22" s="62"/>
      <c r="R22" s="63" t="s">
        <v>55</v>
      </c>
      <c r="S22" s="55">
        <f t="shared" si="3"/>
        <v>0</v>
      </c>
      <c r="T22" s="55">
        <f t="shared" si="4"/>
        <v>1521.7391304347825</v>
      </c>
      <c r="U22" s="55">
        <f t="shared" si="5"/>
        <v>0</v>
      </c>
      <c r="V22" s="59"/>
    </row>
    <row r="23" spans="1:22" ht="12.75">
      <c r="A23" s="53">
        <v>15</v>
      </c>
      <c r="B23" s="53" t="s">
        <v>55</v>
      </c>
      <c r="C23" s="81"/>
      <c r="D23" s="81">
        <v>5</v>
      </c>
      <c r="E23" s="81"/>
      <c r="F23" s="54" t="s">
        <v>89</v>
      </c>
      <c r="G23" s="55">
        <f t="shared" si="0"/>
        <v>1000</v>
      </c>
      <c r="H23" s="55">
        <f t="shared" si="1"/>
        <v>1086.9565217391305</v>
      </c>
      <c r="I23" s="62">
        <v>0.92</v>
      </c>
      <c r="J23" s="62">
        <v>220</v>
      </c>
      <c r="K23" s="62" t="s">
        <v>77</v>
      </c>
      <c r="L23" s="58">
        <f t="shared" si="2"/>
        <v>4.940711462450593</v>
      </c>
      <c r="M23" s="58">
        <v>2.5</v>
      </c>
      <c r="N23" s="58">
        <v>2.5</v>
      </c>
      <c r="O23" s="58">
        <v>2.5</v>
      </c>
      <c r="P23" s="62">
        <v>20</v>
      </c>
      <c r="Q23" s="62"/>
      <c r="R23" s="63" t="s">
        <v>55</v>
      </c>
      <c r="S23" s="55">
        <f t="shared" si="3"/>
        <v>0</v>
      </c>
      <c r="T23" s="55">
        <f t="shared" si="4"/>
        <v>0</v>
      </c>
      <c r="U23" s="55">
        <f t="shared" si="5"/>
        <v>1086.9565217391305</v>
      </c>
      <c r="V23" s="59"/>
    </row>
    <row r="24" spans="1:22" ht="12.75">
      <c r="A24" s="53">
        <v>16</v>
      </c>
      <c r="B24" s="53" t="s">
        <v>25</v>
      </c>
      <c r="C24" s="81"/>
      <c r="D24" s="64">
        <v>4</v>
      </c>
      <c r="E24" s="64"/>
      <c r="F24" s="54" t="s">
        <v>89</v>
      </c>
      <c r="G24" s="55">
        <f t="shared" si="0"/>
        <v>800</v>
      </c>
      <c r="H24" s="55">
        <f t="shared" si="1"/>
        <v>869.5652173913043</v>
      </c>
      <c r="I24" s="62">
        <v>0.92</v>
      </c>
      <c r="J24" s="62">
        <v>220</v>
      </c>
      <c r="K24" s="62" t="s">
        <v>77</v>
      </c>
      <c r="L24" s="58">
        <f t="shared" si="2"/>
        <v>3.9525691699604737</v>
      </c>
      <c r="M24" s="58">
        <v>2.5</v>
      </c>
      <c r="N24" s="58">
        <v>2.5</v>
      </c>
      <c r="O24" s="58">
        <v>2.5</v>
      </c>
      <c r="P24" s="62">
        <v>20</v>
      </c>
      <c r="Q24" s="62"/>
      <c r="R24" s="63" t="s">
        <v>55</v>
      </c>
      <c r="S24" s="55">
        <f t="shared" si="3"/>
        <v>869.5652173913043</v>
      </c>
      <c r="T24" s="55">
        <f t="shared" si="4"/>
        <v>0</v>
      </c>
      <c r="U24" s="55">
        <f t="shared" si="5"/>
        <v>0</v>
      </c>
      <c r="V24" s="59"/>
    </row>
    <row r="25" spans="1:22" ht="12.75">
      <c r="A25" s="53">
        <v>17</v>
      </c>
      <c r="B25" s="53" t="s">
        <v>53</v>
      </c>
      <c r="C25" s="81"/>
      <c r="D25" s="82">
        <v>6</v>
      </c>
      <c r="E25" s="82"/>
      <c r="F25" s="54" t="s">
        <v>89</v>
      </c>
      <c r="G25" s="55">
        <f t="shared" si="0"/>
        <v>1200</v>
      </c>
      <c r="H25" s="55">
        <f t="shared" si="1"/>
        <v>1304.3478260869565</v>
      </c>
      <c r="I25" s="62">
        <v>0.92</v>
      </c>
      <c r="J25" s="62">
        <v>220</v>
      </c>
      <c r="K25" s="62" t="s">
        <v>77</v>
      </c>
      <c r="L25" s="58">
        <f t="shared" si="2"/>
        <v>5.928853754940711</v>
      </c>
      <c r="M25" s="58">
        <v>2.5</v>
      </c>
      <c r="N25" s="58">
        <v>2.5</v>
      </c>
      <c r="O25" s="58">
        <v>2.5</v>
      </c>
      <c r="P25" s="62">
        <v>20</v>
      </c>
      <c r="Q25" s="62"/>
      <c r="R25" s="63" t="s">
        <v>55</v>
      </c>
      <c r="S25" s="55">
        <f t="shared" si="3"/>
        <v>0</v>
      </c>
      <c r="T25" s="55">
        <f t="shared" si="4"/>
        <v>1304.3478260869565</v>
      </c>
      <c r="U25" s="55">
        <f t="shared" si="5"/>
        <v>0</v>
      </c>
      <c r="V25" s="59"/>
    </row>
    <row r="26" spans="1:22" ht="12.75">
      <c r="A26" s="53">
        <v>18</v>
      </c>
      <c r="B26" s="53" t="s">
        <v>55</v>
      </c>
      <c r="C26" s="81">
        <v>2</v>
      </c>
      <c r="D26" s="82">
        <v>6</v>
      </c>
      <c r="E26" s="82"/>
      <c r="F26" s="54" t="s">
        <v>89</v>
      </c>
      <c r="G26" s="55">
        <f t="shared" si="0"/>
        <v>1500</v>
      </c>
      <c r="H26" s="55">
        <f t="shared" si="1"/>
        <v>1630.4347826086955</v>
      </c>
      <c r="I26" s="62">
        <v>0.92</v>
      </c>
      <c r="J26" s="62">
        <v>220</v>
      </c>
      <c r="K26" s="62" t="s">
        <v>77</v>
      </c>
      <c r="L26" s="58">
        <f t="shared" si="2"/>
        <v>7.411067193675889</v>
      </c>
      <c r="M26" s="58">
        <v>2.5</v>
      </c>
      <c r="N26" s="58">
        <v>2.5</v>
      </c>
      <c r="O26" s="58">
        <v>2.5</v>
      </c>
      <c r="P26" s="62">
        <v>20</v>
      </c>
      <c r="Q26" s="62">
        <v>25</v>
      </c>
      <c r="R26" s="63" t="s">
        <v>55</v>
      </c>
      <c r="S26" s="55">
        <f t="shared" si="3"/>
        <v>0</v>
      </c>
      <c r="T26" s="55">
        <f t="shared" si="4"/>
        <v>0</v>
      </c>
      <c r="U26" s="55">
        <f t="shared" si="5"/>
        <v>1630.4347826086955</v>
      </c>
      <c r="V26" s="59"/>
    </row>
    <row r="27" spans="1:22" ht="12.75">
      <c r="A27" s="53">
        <v>19</v>
      </c>
      <c r="B27" s="53" t="s">
        <v>25</v>
      </c>
      <c r="C27" s="81"/>
      <c r="D27" s="82">
        <v>5</v>
      </c>
      <c r="E27" s="82"/>
      <c r="F27" s="54" t="s">
        <v>89</v>
      </c>
      <c r="G27" s="55">
        <f t="shared" si="0"/>
        <v>1000</v>
      </c>
      <c r="H27" s="55">
        <f t="shared" si="1"/>
        <v>1086.9565217391305</v>
      </c>
      <c r="I27" s="62">
        <v>0.92</v>
      </c>
      <c r="J27" s="62">
        <v>220</v>
      </c>
      <c r="K27" s="62" t="s">
        <v>77</v>
      </c>
      <c r="L27" s="58">
        <f t="shared" si="2"/>
        <v>4.940711462450593</v>
      </c>
      <c r="M27" s="58">
        <v>2.5</v>
      </c>
      <c r="N27" s="58">
        <v>2.5</v>
      </c>
      <c r="O27" s="58">
        <v>2.5</v>
      </c>
      <c r="P27" s="62">
        <v>20</v>
      </c>
      <c r="Q27" s="62">
        <v>25</v>
      </c>
      <c r="R27" s="63" t="s">
        <v>55</v>
      </c>
      <c r="S27" s="55">
        <f t="shared" si="3"/>
        <v>1086.9565217391305</v>
      </c>
      <c r="T27" s="55">
        <f t="shared" si="4"/>
        <v>0</v>
      </c>
      <c r="U27" s="55">
        <f t="shared" si="5"/>
        <v>0</v>
      </c>
      <c r="V27" s="59"/>
    </row>
    <row r="28" spans="1:22" ht="12.75">
      <c r="A28" s="53">
        <v>20</v>
      </c>
      <c r="B28" s="53" t="s">
        <v>53</v>
      </c>
      <c r="C28" s="82"/>
      <c r="D28" s="82"/>
      <c r="E28" s="82"/>
      <c r="F28" s="60" t="s">
        <v>57</v>
      </c>
      <c r="G28" s="61"/>
      <c r="H28" s="61"/>
      <c r="I28" s="62"/>
      <c r="J28" s="62"/>
      <c r="K28" s="62"/>
      <c r="L28" s="58"/>
      <c r="M28" s="58"/>
      <c r="N28" s="58"/>
      <c r="O28" s="58"/>
      <c r="P28" s="62"/>
      <c r="Q28" s="62"/>
      <c r="R28" s="63"/>
      <c r="S28" s="55">
        <f t="shared" si="3"/>
        <v>0</v>
      </c>
      <c r="T28" s="55"/>
      <c r="U28" s="55"/>
      <c r="V28" s="55"/>
    </row>
    <row r="29" spans="1:22" s="66" customFormat="1" ht="12.75">
      <c r="A29" s="53">
        <v>21</v>
      </c>
      <c r="B29" s="53" t="s">
        <v>55</v>
      </c>
      <c r="C29" s="82"/>
      <c r="D29" s="82"/>
      <c r="E29" s="82"/>
      <c r="F29" s="60" t="s">
        <v>57</v>
      </c>
      <c r="G29" s="61"/>
      <c r="H29" s="61"/>
      <c r="I29" s="62"/>
      <c r="J29" s="62"/>
      <c r="K29" s="62"/>
      <c r="L29" s="58"/>
      <c r="M29" s="58"/>
      <c r="N29" s="58"/>
      <c r="O29" s="58"/>
      <c r="P29" s="62"/>
      <c r="Q29" s="62"/>
      <c r="R29" s="64"/>
      <c r="S29" s="65"/>
      <c r="T29" s="65"/>
      <c r="U29" s="65"/>
      <c r="V29" s="65"/>
    </row>
    <row r="30" spans="1:22" s="66" customFormat="1" ht="12.75">
      <c r="A30" s="53">
        <v>22</v>
      </c>
      <c r="B30" s="53" t="s">
        <v>25</v>
      </c>
      <c r="C30" s="82"/>
      <c r="D30" s="82"/>
      <c r="E30" s="82"/>
      <c r="F30" s="60" t="s">
        <v>57</v>
      </c>
      <c r="G30" s="61"/>
      <c r="H30" s="61"/>
      <c r="I30" s="62"/>
      <c r="J30" s="62"/>
      <c r="K30" s="62"/>
      <c r="L30" s="58"/>
      <c r="M30" s="58"/>
      <c r="N30" s="58"/>
      <c r="O30" s="58"/>
      <c r="P30" s="62"/>
      <c r="Q30" s="62"/>
      <c r="R30" s="64"/>
      <c r="S30" s="65"/>
      <c r="T30" s="65"/>
      <c r="U30" s="65"/>
      <c r="V30" s="65"/>
    </row>
    <row r="31" spans="1:22" ht="12.75">
      <c r="A31" s="67" t="s">
        <v>58</v>
      </c>
      <c r="B31" s="67"/>
      <c r="C31" s="67"/>
      <c r="D31" s="67"/>
      <c r="E31" s="67"/>
      <c r="F31" s="84"/>
      <c r="G31" s="68">
        <f>SUM(G9:G27)</f>
        <v>25100</v>
      </c>
      <c r="H31" s="68">
        <f>SUM(H9:H27)</f>
        <v>27282.608695652176</v>
      </c>
      <c r="I31" s="69">
        <v>0.92</v>
      </c>
      <c r="J31" s="69">
        <v>380</v>
      </c>
      <c r="K31" s="69" t="s">
        <v>59</v>
      </c>
      <c r="L31" s="112">
        <f>H31/660</f>
        <v>41.3372859025033</v>
      </c>
      <c r="M31" s="71" t="s">
        <v>103</v>
      </c>
      <c r="N31" s="72">
        <v>16</v>
      </c>
      <c r="O31" s="72">
        <v>16</v>
      </c>
      <c r="P31" s="68">
        <v>63</v>
      </c>
      <c r="Q31" s="68"/>
      <c r="R31" s="69" t="s">
        <v>55</v>
      </c>
      <c r="S31" s="68">
        <f>SUM(S9:S30)</f>
        <v>9565.217391304346</v>
      </c>
      <c r="T31" s="68">
        <f>SUM(T9:T30)</f>
        <v>8913.043478260868</v>
      </c>
      <c r="U31" s="68">
        <f>SUM(U9:U30)</f>
        <v>8804.347826086956</v>
      </c>
      <c r="V31" s="68">
        <f>SUM(V9:V30)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31:E3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X26"/>
  <sheetViews>
    <sheetView zoomScale="80" zoomScaleNormal="80" workbookViewId="0" topLeftCell="A1">
      <selection activeCell="L48" sqref="L48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6" width="5.28125" style="0" customWidth="1"/>
    <col min="7" max="7" width="5.140625" style="0" customWidth="1"/>
    <col min="8" max="8" width="28.140625" style="0" customWidth="1"/>
    <col min="9" max="9" width="14.140625" style="0" customWidth="1"/>
    <col min="10" max="10" width="15.7109375" style="0" customWidth="1"/>
    <col min="11" max="11" width="7.140625" style="0" customWidth="1"/>
    <col min="12" max="12" width="5.7109375" style="0" customWidth="1"/>
    <col min="13" max="13" width="6.7109375" style="0" customWidth="1"/>
    <col min="14" max="14" width="6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8" width="7.140625" style="0" customWidth="1"/>
    <col min="19" max="19" width="6.421875" style="0" customWidth="1"/>
    <col min="20" max="20" width="5.7109375" style="0" customWidth="1"/>
  </cols>
  <sheetData>
    <row r="1" spans="1:24" ht="12.75" customHeight="1">
      <c r="A1" s="48" t="s">
        <v>128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2.75" customHeight="1">
      <c r="A4" s="49" t="s">
        <v>33</v>
      </c>
      <c r="B4" s="49"/>
      <c r="C4" s="85" t="s">
        <v>93</v>
      </c>
      <c r="D4" s="85"/>
      <c r="E4" s="85"/>
      <c r="F4" s="85"/>
      <c r="G4" s="85"/>
      <c r="H4" s="50" t="s">
        <v>87</v>
      </c>
      <c r="I4" s="50" t="s">
        <v>35</v>
      </c>
      <c r="J4" s="50" t="s">
        <v>36</v>
      </c>
      <c r="K4" s="51" t="s">
        <v>37</v>
      </c>
      <c r="L4" s="51" t="s">
        <v>38</v>
      </c>
      <c r="M4" s="51" t="s">
        <v>39</v>
      </c>
      <c r="N4" s="51" t="s">
        <v>40</v>
      </c>
      <c r="O4" s="51" t="s">
        <v>41</v>
      </c>
      <c r="P4" s="51" t="s">
        <v>42</v>
      </c>
      <c r="Q4" s="51" t="s">
        <v>43</v>
      </c>
      <c r="R4" s="51" t="s">
        <v>44</v>
      </c>
      <c r="S4" s="51" t="s">
        <v>45</v>
      </c>
      <c r="T4" s="51" t="s">
        <v>46</v>
      </c>
      <c r="U4" s="50" t="s">
        <v>47</v>
      </c>
      <c r="V4" s="50"/>
      <c r="W4" s="50"/>
      <c r="X4" s="50"/>
    </row>
    <row r="5" spans="1:24" ht="12.75" customHeight="1">
      <c r="A5" s="49"/>
      <c r="B5" s="49"/>
      <c r="C5" s="85"/>
      <c r="D5" s="85"/>
      <c r="E5" s="85"/>
      <c r="F5" s="85"/>
      <c r="G5" s="85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0"/>
      <c r="V5" s="50"/>
      <c r="W5" s="50"/>
      <c r="X5" s="50"/>
    </row>
    <row r="6" spans="1:24" ht="42.75" customHeight="1">
      <c r="A6" s="49"/>
      <c r="B6" s="49"/>
      <c r="C6" s="85"/>
      <c r="D6" s="85"/>
      <c r="E6" s="85"/>
      <c r="F6" s="85"/>
      <c r="G6" s="85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0"/>
      <c r="V6" s="50"/>
      <c r="W6" s="50"/>
      <c r="X6" s="50"/>
    </row>
    <row r="7" spans="1:24" ht="15.75" customHeight="1">
      <c r="A7" s="49"/>
      <c r="B7" s="49"/>
      <c r="C7" s="80" t="s">
        <v>94</v>
      </c>
      <c r="D7" s="80" t="s">
        <v>95</v>
      </c>
      <c r="E7" s="80" t="s">
        <v>96</v>
      </c>
      <c r="F7" s="80" t="s">
        <v>97</v>
      </c>
      <c r="G7" s="80" t="s">
        <v>98</v>
      </c>
      <c r="H7" s="50"/>
      <c r="I7" s="50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0"/>
      <c r="V7" s="50"/>
      <c r="W7" s="50"/>
      <c r="X7" s="50"/>
    </row>
    <row r="8" spans="1:24" ht="12.75">
      <c r="A8" s="49"/>
      <c r="B8" s="49"/>
      <c r="C8" s="80">
        <v>8</v>
      </c>
      <c r="D8" s="80">
        <v>26</v>
      </c>
      <c r="E8" s="80">
        <v>64</v>
      </c>
      <c r="F8" s="80">
        <v>52</v>
      </c>
      <c r="G8" s="80">
        <v>64</v>
      </c>
      <c r="H8" s="50"/>
      <c r="I8" s="50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2" t="s">
        <v>48</v>
      </c>
      <c r="V8" s="52" t="s">
        <v>49</v>
      </c>
      <c r="W8" s="52" t="s">
        <v>50</v>
      </c>
      <c r="X8" s="52" t="s">
        <v>51</v>
      </c>
    </row>
    <row r="9" spans="1:24" ht="12.75">
      <c r="A9" s="53">
        <v>1</v>
      </c>
      <c r="B9" s="53" t="s">
        <v>25</v>
      </c>
      <c r="C9" s="65"/>
      <c r="D9" s="65"/>
      <c r="E9" s="65"/>
      <c r="F9" s="65"/>
      <c r="G9" s="65">
        <v>14</v>
      </c>
      <c r="H9" s="54" t="s">
        <v>99</v>
      </c>
      <c r="I9" s="55">
        <f aca="true" t="shared" si="0" ref="I9:I22">(C$8*C9)+(D$8*D9)+(E$8*E9)+(F$8*F9)+(G$8*G9)</f>
        <v>896</v>
      </c>
      <c r="J9" s="55">
        <f aca="true" t="shared" si="1" ref="J9:J22">I9/K9</f>
        <v>973.9130434782609</v>
      </c>
      <c r="K9" s="62">
        <v>0.92</v>
      </c>
      <c r="L9" s="62">
        <v>220</v>
      </c>
      <c r="M9" s="62" t="s">
        <v>77</v>
      </c>
      <c r="N9" s="58">
        <f aca="true" t="shared" si="2" ref="N9:N22">J9/L9</f>
        <v>4.426877470355731</v>
      </c>
      <c r="O9" s="58">
        <v>2.5</v>
      </c>
      <c r="P9" s="58">
        <v>2.5</v>
      </c>
      <c r="Q9" s="58">
        <v>2.5</v>
      </c>
      <c r="R9" s="62">
        <v>20</v>
      </c>
      <c r="S9" s="62"/>
      <c r="T9" s="63" t="s">
        <v>55</v>
      </c>
      <c r="U9" s="55">
        <f aca="true" t="shared" si="3" ref="U9:U23">IF((B9="A"),J9," ")</f>
        <v>973.9130434782609</v>
      </c>
      <c r="V9" s="55">
        <f aca="true" t="shared" si="4" ref="V9:V22">IF((B9="B"),J9," ")</f>
        <v>0</v>
      </c>
      <c r="W9" s="55">
        <f aca="true" t="shared" si="5" ref="W9:W22">IF((B9="C"),J9," ")</f>
        <v>0</v>
      </c>
      <c r="X9" s="59"/>
    </row>
    <row r="10" spans="1:24" ht="12.75">
      <c r="A10" s="53">
        <v>2</v>
      </c>
      <c r="B10" s="53" t="s">
        <v>53</v>
      </c>
      <c r="C10" s="81"/>
      <c r="D10" s="81"/>
      <c r="E10" s="81"/>
      <c r="F10" s="81"/>
      <c r="G10" s="81">
        <v>14</v>
      </c>
      <c r="H10" s="54" t="s">
        <v>99</v>
      </c>
      <c r="I10" s="55">
        <f t="shared" si="0"/>
        <v>896</v>
      </c>
      <c r="J10" s="55">
        <f t="shared" si="1"/>
        <v>973.9130434782609</v>
      </c>
      <c r="K10" s="62">
        <v>0.92</v>
      </c>
      <c r="L10" s="62">
        <v>220</v>
      </c>
      <c r="M10" s="62" t="s">
        <v>77</v>
      </c>
      <c r="N10" s="58">
        <f t="shared" si="2"/>
        <v>4.426877470355731</v>
      </c>
      <c r="O10" s="58">
        <v>2.5</v>
      </c>
      <c r="P10" s="58">
        <v>2.5</v>
      </c>
      <c r="Q10" s="58">
        <v>2.5</v>
      </c>
      <c r="R10" s="62">
        <v>20</v>
      </c>
      <c r="S10" s="62"/>
      <c r="T10" s="63" t="s">
        <v>55</v>
      </c>
      <c r="U10" s="55">
        <f t="shared" si="3"/>
        <v>0</v>
      </c>
      <c r="V10" s="55">
        <f t="shared" si="4"/>
        <v>973.9130434782609</v>
      </c>
      <c r="W10" s="55">
        <f t="shared" si="5"/>
        <v>0</v>
      </c>
      <c r="X10" s="59"/>
    </row>
    <row r="11" spans="1:24" ht="12.75">
      <c r="A11" s="53">
        <v>3</v>
      </c>
      <c r="B11" s="53" t="s">
        <v>55</v>
      </c>
      <c r="C11" s="81"/>
      <c r="D11" s="81"/>
      <c r="E11" s="81"/>
      <c r="F11" s="81"/>
      <c r="G11" s="81">
        <v>14</v>
      </c>
      <c r="H11" s="54" t="s">
        <v>99</v>
      </c>
      <c r="I11" s="55">
        <f t="shared" si="0"/>
        <v>896</v>
      </c>
      <c r="J11" s="55">
        <f t="shared" si="1"/>
        <v>973.9130434782609</v>
      </c>
      <c r="K11" s="62">
        <v>0.92</v>
      </c>
      <c r="L11" s="62">
        <v>220</v>
      </c>
      <c r="M11" s="62" t="s">
        <v>77</v>
      </c>
      <c r="N11" s="58">
        <f t="shared" si="2"/>
        <v>4.426877470355731</v>
      </c>
      <c r="O11" s="58">
        <v>2.5</v>
      </c>
      <c r="P11" s="58">
        <v>2.5</v>
      </c>
      <c r="Q11" s="58">
        <v>2.5</v>
      </c>
      <c r="R11" s="62">
        <v>20</v>
      </c>
      <c r="S11" s="62"/>
      <c r="T11" s="63" t="s">
        <v>55</v>
      </c>
      <c r="U11" s="55">
        <f t="shared" si="3"/>
        <v>0</v>
      </c>
      <c r="V11" s="55">
        <f t="shared" si="4"/>
        <v>0</v>
      </c>
      <c r="W11" s="55">
        <f t="shared" si="5"/>
        <v>973.9130434782609</v>
      </c>
      <c r="X11" s="59"/>
    </row>
    <row r="12" spans="1:24" ht="12.75">
      <c r="A12" s="53">
        <v>4</v>
      </c>
      <c r="B12" s="53" t="s">
        <v>25</v>
      </c>
      <c r="C12" s="81"/>
      <c r="D12" s="81"/>
      <c r="E12" s="81"/>
      <c r="F12" s="81"/>
      <c r="G12" s="81">
        <v>14</v>
      </c>
      <c r="H12" s="54" t="s">
        <v>99</v>
      </c>
      <c r="I12" s="55">
        <f t="shared" si="0"/>
        <v>896</v>
      </c>
      <c r="J12" s="55">
        <f t="shared" si="1"/>
        <v>973.9130434782609</v>
      </c>
      <c r="K12" s="62">
        <v>0.92</v>
      </c>
      <c r="L12" s="62">
        <v>220</v>
      </c>
      <c r="M12" s="62" t="s">
        <v>77</v>
      </c>
      <c r="N12" s="58">
        <f t="shared" si="2"/>
        <v>4.426877470355731</v>
      </c>
      <c r="O12" s="58">
        <v>2.5</v>
      </c>
      <c r="P12" s="58">
        <v>2.5</v>
      </c>
      <c r="Q12" s="58">
        <v>2.5</v>
      </c>
      <c r="R12" s="62">
        <v>20</v>
      </c>
      <c r="S12" s="62"/>
      <c r="T12" s="63" t="s">
        <v>55</v>
      </c>
      <c r="U12" s="55">
        <f t="shared" si="3"/>
        <v>973.9130434782609</v>
      </c>
      <c r="V12" s="55">
        <f t="shared" si="4"/>
        <v>0</v>
      </c>
      <c r="W12" s="55">
        <f t="shared" si="5"/>
        <v>0</v>
      </c>
      <c r="X12" s="59"/>
    </row>
    <row r="13" spans="1:24" ht="12.75">
      <c r="A13" s="53">
        <v>5</v>
      </c>
      <c r="B13" s="53" t="s">
        <v>53</v>
      </c>
      <c r="C13" s="81"/>
      <c r="D13" s="81"/>
      <c r="E13" s="81"/>
      <c r="F13" s="81"/>
      <c r="G13" s="81">
        <v>14</v>
      </c>
      <c r="H13" s="54" t="s">
        <v>99</v>
      </c>
      <c r="I13" s="55">
        <f t="shared" si="0"/>
        <v>896</v>
      </c>
      <c r="J13" s="55">
        <f t="shared" si="1"/>
        <v>973.9130434782609</v>
      </c>
      <c r="K13" s="62">
        <v>0.92</v>
      </c>
      <c r="L13" s="62">
        <v>220</v>
      </c>
      <c r="M13" s="62" t="s">
        <v>77</v>
      </c>
      <c r="N13" s="58">
        <f t="shared" si="2"/>
        <v>4.426877470355731</v>
      </c>
      <c r="O13" s="58">
        <v>2.5</v>
      </c>
      <c r="P13" s="58">
        <v>2.5</v>
      </c>
      <c r="Q13" s="58">
        <v>2.5</v>
      </c>
      <c r="R13" s="62">
        <v>20</v>
      </c>
      <c r="S13" s="62"/>
      <c r="T13" s="63" t="s">
        <v>55</v>
      </c>
      <c r="U13" s="55">
        <f t="shared" si="3"/>
        <v>0</v>
      </c>
      <c r="V13" s="55">
        <f t="shared" si="4"/>
        <v>973.9130434782609</v>
      </c>
      <c r="W13" s="55">
        <f t="shared" si="5"/>
        <v>0</v>
      </c>
      <c r="X13" s="59"/>
    </row>
    <row r="14" spans="1:24" ht="12.75">
      <c r="A14" s="53">
        <v>6</v>
      </c>
      <c r="B14" s="53" t="s">
        <v>55</v>
      </c>
      <c r="C14" s="81"/>
      <c r="D14" s="81"/>
      <c r="E14" s="81"/>
      <c r="F14" s="81"/>
      <c r="G14" s="81">
        <v>14</v>
      </c>
      <c r="H14" s="54" t="s">
        <v>99</v>
      </c>
      <c r="I14" s="55">
        <f t="shared" si="0"/>
        <v>896</v>
      </c>
      <c r="J14" s="55">
        <f t="shared" si="1"/>
        <v>973.9130434782609</v>
      </c>
      <c r="K14" s="62">
        <v>0.92</v>
      </c>
      <c r="L14" s="62">
        <v>220</v>
      </c>
      <c r="M14" s="62" t="s">
        <v>77</v>
      </c>
      <c r="N14" s="58">
        <f t="shared" si="2"/>
        <v>4.426877470355731</v>
      </c>
      <c r="O14" s="58">
        <v>2.5</v>
      </c>
      <c r="P14" s="58">
        <v>2.5</v>
      </c>
      <c r="Q14" s="58">
        <v>2.5</v>
      </c>
      <c r="R14" s="62">
        <v>20</v>
      </c>
      <c r="S14" s="62"/>
      <c r="T14" s="63" t="s">
        <v>55</v>
      </c>
      <c r="U14" s="55">
        <f t="shared" si="3"/>
        <v>0</v>
      </c>
      <c r="V14" s="55">
        <f t="shared" si="4"/>
        <v>0</v>
      </c>
      <c r="W14" s="55">
        <f t="shared" si="5"/>
        <v>973.9130434782609</v>
      </c>
      <c r="X14" s="59"/>
    </row>
    <row r="15" spans="1:24" ht="12.75">
      <c r="A15" s="53">
        <v>7</v>
      </c>
      <c r="B15" s="53" t="s">
        <v>25</v>
      </c>
      <c r="C15" s="81"/>
      <c r="D15" s="81"/>
      <c r="E15" s="81"/>
      <c r="F15" s="81"/>
      <c r="G15" s="81">
        <v>15</v>
      </c>
      <c r="H15" s="54" t="s">
        <v>99</v>
      </c>
      <c r="I15" s="55">
        <f t="shared" si="0"/>
        <v>960</v>
      </c>
      <c r="J15" s="55">
        <f t="shared" si="1"/>
        <v>1043.4782608695652</v>
      </c>
      <c r="K15" s="62">
        <v>0.92</v>
      </c>
      <c r="L15" s="62">
        <v>220</v>
      </c>
      <c r="M15" s="62" t="s">
        <v>77</v>
      </c>
      <c r="N15" s="58">
        <f t="shared" si="2"/>
        <v>4.743083003952569</v>
      </c>
      <c r="O15" s="58">
        <v>2.5</v>
      </c>
      <c r="P15" s="58">
        <v>2.5</v>
      </c>
      <c r="Q15" s="58">
        <v>2.5</v>
      </c>
      <c r="R15" s="62">
        <v>20</v>
      </c>
      <c r="S15" s="62"/>
      <c r="T15" s="63" t="s">
        <v>55</v>
      </c>
      <c r="U15" s="55">
        <f t="shared" si="3"/>
        <v>1043.4782608695652</v>
      </c>
      <c r="V15" s="55">
        <f t="shared" si="4"/>
        <v>0</v>
      </c>
      <c r="W15" s="55">
        <f t="shared" si="5"/>
        <v>0</v>
      </c>
      <c r="X15" s="59"/>
    </row>
    <row r="16" spans="1:24" ht="12.75">
      <c r="A16" s="53">
        <v>8</v>
      </c>
      <c r="B16" s="53" t="s">
        <v>53</v>
      </c>
      <c r="C16" s="81"/>
      <c r="D16" s="81"/>
      <c r="E16" s="81"/>
      <c r="F16" s="81"/>
      <c r="G16" s="81">
        <v>14</v>
      </c>
      <c r="H16" s="54" t="s">
        <v>99</v>
      </c>
      <c r="I16" s="55">
        <f t="shared" si="0"/>
        <v>896</v>
      </c>
      <c r="J16" s="55">
        <f t="shared" si="1"/>
        <v>973.9130434782609</v>
      </c>
      <c r="K16" s="62">
        <v>0.92</v>
      </c>
      <c r="L16" s="62">
        <v>220</v>
      </c>
      <c r="M16" s="62" t="s">
        <v>77</v>
      </c>
      <c r="N16" s="58">
        <f t="shared" si="2"/>
        <v>4.426877470355731</v>
      </c>
      <c r="O16" s="58">
        <v>2.5</v>
      </c>
      <c r="P16" s="58">
        <v>2.5</v>
      </c>
      <c r="Q16" s="58">
        <v>2.5</v>
      </c>
      <c r="R16" s="62">
        <v>20</v>
      </c>
      <c r="S16" s="62"/>
      <c r="T16" s="63" t="s">
        <v>55</v>
      </c>
      <c r="U16" s="55">
        <f t="shared" si="3"/>
        <v>0</v>
      </c>
      <c r="V16" s="55">
        <f t="shared" si="4"/>
        <v>973.9130434782609</v>
      </c>
      <c r="W16" s="55">
        <f t="shared" si="5"/>
        <v>0</v>
      </c>
      <c r="X16" s="59"/>
    </row>
    <row r="17" spans="1:24" ht="12.75">
      <c r="A17" s="53">
        <v>9</v>
      </c>
      <c r="B17" s="53" t="s">
        <v>55</v>
      </c>
      <c r="C17" s="81"/>
      <c r="D17" s="81"/>
      <c r="E17" s="81"/>
      <c r="F17" s="81"/>
      <c r="G17" s="81">
        <v>14</v>
      </c>
      <c r="H17" s="54" t="s">
        <v>99</v>
      </c>
      <c r="I17" s="55">
        <f t="shared" si="0"/>
        <v>896</v>
      </c>
      <c r="J17" s="55">
        <f t="shared" si="1"/>
        <v>973.9130434782609</v>
      </c>
      <c r="K17" s="62">
        <v>0.92</v>
      </c>
      <c r="L17" s="62">
        <v>220</v>
      </c>
      <c r="M17" s="62" t="s">
        <v>77</v>
      </c>
      <c r="N17" s="58">
        <f t="shared" si="2"/>
        <v>4.426877470355731</v>
      </c>
      <c r="O17" s="58">
        <v>2.5</v>
      </c>
      <c r="P17" s="58">
        <v>2.5</v>
      </c>
      <c r="Q17" s="58">
        <v>2.5</v>
      </c>
      <c r="R17" s="62">
        <v>20</v>
      </c>
      <c r="S17" s="62"/>
      <c r="T17" s="63" t="s">
        <v>55</v>
      </c>
      <c r="U17" s="55">
        <f t="shared" si="3"/>
        <v>0</v>
      </c>
      <c r="V17" s="55">
        <f t="shared" si="4"/>
        <v>0</v>
      </c>
      <c r="W17" s="55">
        <f t="shared" si="5"/>
        <v>973.9130434782609</v>
      </c>
      <c r="X17" s="59"/>
    </row>
    <row r="18" spans="1:24" ht="12.75">
      <c r="A18" s="53">
        <v>10</v>
      </c>
      <c r="B18" s="53" t="s">
        <v>25</v>
      </c>
      <c r="C18" s="65"/>
      <c r="D18" s="65"/>
      <c r="E18" s="65"/>
      <c r="F18" s="65"/>
      <c r="G18" s="65">
        <v>24</v>
      </c>
      <c r="H18" s="54" t="s">
        <v>99</v>
      </c>
      <c r="I18" s="55">
        <f t="shared" si="0"/>
        <v>1536</v>
      </c>
      <c r="J18" s="55">
        <f t="shared" si="1"/>
        <v>1669.5652173913043</v>
      </c>
      <c r="K18" s="62">
        <v>0.92</v>
      </c>
      <c r="L18" s="62">
        <v>220</v>
      </c>
      <c r="M18" s="62" t="s">
        <v>77</v>
      </c>
      <c r="N18" s="58">
        <f t="shared" si="2"/>
        <v>7.58893280632411</v>
      </c>
      <c r="O18" s="58">
        <v>2.5</v>
      </c>
      <c r="P18" s="58">
        <v>2.5</v>
      </c>
      <c r="Q18" s="58">
        <v>2.5</v>
      </c>
      <c r="R18" s="62">
        <v>20</v>
      </c>
      <c r="S18" s="62"/>
      <c r="T18" s="63" t="s">
        <v>55</v>
      </c>
      <c r="U18" s="55">
        <f t="shared" si="3"/>
        <v>1669.5652173913043</v>
      </c>
      <c r="V18" s="55">
        <f t="shared" si="4"/>
        <v>0</v>
      </c>
      <c r="W18" s="55">
        <f t="shared" si="5"/>
        <v>0</v>
      </c>
      <c r="X18" s="59"/>
    </row>
    <row r="19" spans="1:24" ht="12.75">
      <c r="A19" s="53">
        <v>11</v>
      </c>
      <c r="B19" s="53" t="s">
        <v>53</v>
      </c>
      <c r="C19" s="65"/>
      <c r="D19" s="65"/>
      <c r="E19" s="65"/>
      <c r="F19" s="65"/>
      <c r="G19" s="65">
        <v>14</v>
      </c>
      <c r="H19" s="54" t="s">
        <v>99</v>
      </c>
      <c r="I19" s="55">
        <f t="shared" si="0"/>
        <v>896</v>
      </c>
      <c r="J19" s="55">
        <f t="shared" si="1"/>
        <v>973.9130434782609</v>
      </c>
      <c r="K19" s="62">
        <v>0.92</v>
      </c>
      <c r="L19" s="62">
        <v>220</v>
      </c>
      <c r="M19" s="62" t="s">
        <v>77</v>
      </c>
      <c r="N19" s="58">
        <f t="shared" si="2"/>
        <v>4.426877470355731</v>
      </c>
      <c r="O19" s="58">
        <v>2.5</v>
      </c>
      <c r="P19" s="58">
        <v>2.5</v>
      </c>
      <c r="Q19" s="58">
        <v>2.5</v>
      </c>
      <c r="R19" s="62">
        <v>20</v>
      </c>
      <c r="S19" s="62"/>
      <c r="T19" s="63" t="s">
        <v>55</v>
      </c>
      <c r="U19" s="55">
        <f t="shared" si="3"/>
        <v>0</v>
      </c>
      <c r="V19" s="55">
        <f t="shared" si="4"/>
        <v>973.9130434782609</v>
      </c>
      <c r="W19" s="55">
        <f t="shared" si="5"/>
        <v>0</v>
      </c>
      <c r="X19" s="59"/>
    </row>
    <row r="20" spans="1:24" ht="12.75">
      <c r="A20" s="53">
        <v>12</v>
      </c>
      <c r="B20" s="53" t="s">
        <v>55</v>
      </c>
      <c r="C20" s="65"/>
      <c r="D20" s="65"/>
      <c r="E20" s="65"/>
      <c r="F20" s="65"/>
      <c r="G20" s="65">
        <v>24</v>
      </c>
      <c r="H20" s="54" t="s">
        <v>99</v>
      </c>
      <c r="I20" s="55">
        <f t="shared" si="0"/>
        <v>1536</v>
      </c>
      <c r="J20" s="55">
        <f t="shared" si="1"/>
        <v>1669.5652173913043</v>
      </c>
      <c r="K20" s="62">
        <v>0.92</v>
      </c>
      <c r="L20" s="62">
        <v>220</v>
      </c>
      <c r="M20" s="62" t="s">
        <v>77</v>
      </c>
      <c r="N20" s="58">
        <f t="shared" si="2"/>
        <v>7.58893280632411</v>
      </c>
      <c r="O20" s="58">
        <v>2.5</v>
      </c>
      <c r="P20" s="58">
        <v>2.5</v>
      </c>
      <c r="Q20" s="58">
        <v>2.5</v>
      </c>
      <c r="R20" s="62">
        <v>20</v>
      </c>
      <c r="S20" s="62"/>
      <c r="T20" s="63" t="s">
        <v>55</v>
      </c>
      <c r="U20" s="55">
        <f t="shared" si="3"/>
        <v>0</v>
      </c>
      <c r="V20" s="55">
        <f t="shared" si="4"/>
        <v>0</v>
      </c>
      <c r="W20" s="55">
        <f t="shared" si="5"/>
        <v>1669.5652173913043</v>
      </c>
      <c r="X20" s="59"/>
    </row>
    <row r="21" spans="1:24" ht="12.75">
      <c r="A21" s="53">
        <v>13</v>
      </c>
      <c r="B21" s="53" t="s">
        <v>25</v>
      </c>
      <c r="C21" s="53"/>
      <c r="D21" s="53">
        <v>1</v>
      </c>
      <c r="E21" s="53"/>
      <c r="F21" s="53">
        <v>1</v>
      </c>
      <c r="G21" s="53">
        <v>23</v>
      </c>
      <c r="H21" s="54" t="s">
        <v>99</v>
      </c>
      <c r="I21" s="55">
        <f t="shared" si="0"/>
        <v>1550</v>
      </c>
      <c r="J21" s="55">
        <f t="shared" si="1"/>
        <v>1684.782608695652</v>
      </c>
      <c r="K21" s="62">
        <v>0.92</v>
      </c>
      <c r="L21" s="62">
        <v>220</v>
      </c>
      <c r="M21" s="62" t="s">
        <v>77</v>
      </c>
      <c r="N21" s="58">
        <f t="shared" si="2"/>
        <v>7.658102766798418</v>
      </c>
      <c r="O21" s="58">
        <v>2.5</v>
      </c>
      <c r="P21" s="58">
        <v>2.5</v>
      </c>
      <c r="Q21" s="58">
        <v>2.5</v>
      </c>
      <c r="R21" s="62">
        <v>20</v>
      </c>
      <c r="S21" s="62"/>
      <c r="T21" s="63" t="s">
        <v>55</v>
      </c>
      <c r="U21" s="55">
        <f t="shared" si="3"/>
        <v>1684.782608695652</v>
      </c>
      <c r="V21" s="55">
        <f t="shared" si="4"/>
        <v>0</v>
      </c>
      <c r="W21" s="55">
        <f t="shared" si="5"/>
        <v>0</v>
      </c>
      <c r="X21" s="59"/>
    </row>
    <row r="22" spans="1:24" ht="12.75">
      <c r="A22" s="53">
        <v>14</v>
      </c>
      <c r="B22" s="53" t="s">
        <v>53</v>
      </c>
      <c r="C22" s="82">
        <v>12</v>
      </c>
      <c r="D22" s="82">
        <v>27</v>
      </c>
      <c r="E22" s="82">
        <v>4</v>
      </c>
      <c r="F22" s="82"/>
      <c r="G22" s="82"/>
      <c r="H22" s="54" t="s">
        <v>99</v>
      </c>
      <c r="I22" s="55">
        <f t="shared" si="0"/>
        <v>1054</v>
      </c>
      <c r="J22" s="55">
        <f t="shared" si="1"/>
        <v>1145.6521739130435</v>
      </c>
      <c r="K22" s="62">
        <v>0.92</v>
      </c>
      <c r="L22" s="62">
        <v>220</v>
      </c>
      <c r="M22" s="62" t="s">
        <v>77</v>
      </c>
      <c r="N22" s="58">
        <f t="shared" si="2"/>
        <v>5.207509881422925</v>
      </c>
      <c r="O22" s="58">
        <v>2.5</v>
      </c>
      <c r="P22" s="58">
        <v>2.5</v>
      </c>
      <c r="Q22" s="58">
        <v>2.5</v>
      </c>
      <c r="R22" s="62">
        <v>20</v>
      </c>
      <c r="S22" s="62"/>
      <c r="T22" s="63" t="s">
        <v>55</v>
      </c>
      <c r="U22" s="55">
        <f t="shared" si="3"/>
        <v>0</v>
      </c>
      <c r="V22" s="55">
        <f t="shared" si="4"/>
        <v>1145.6521739130435</v>
      </c>
      <c r="W22" s="55">
        <f t="shared" si="5"/>
        <v>0</v>
      </c>
      <c r="X22" s="59"/>
    </row>
    <row r="23" spans="1:24" ht="12.75">
      <c r="A23" s="53">
        <v>15</v>
      </c>
      <c r="B23" s="53" t="s">
        <v>55</v>
      </c>
      <c r="C23" s="82"/>
      <c r="D23" s="82"/>
      <c r="E23" s="82"/>
      <c r="F23" s="82"/>
      <c r="G23" s="82"/>
      <c r="H23" s="60" t="s">
        <v>57</v>
      </c>
      <c r="I23" s="61"/>
      <c r="J23" s="61"/>
      <c r="K23" s="62"/>
      <c r="L23" s="62"/>
      <c r="M23" s="62"/>
      <c r="N23" s="58"/>
      <c r="O23" s="58"/>
      <c r="P23" s="58"/>
      <c r="Q23" s="58"/>
      <c r="R23" s="62"/>
      <c r="S23" s="62"/>
      <c r="T23" s="63"/>
      <c r="U23" s="55">
        <f t="shared" si="3"/>
        <v>0</v>
      </c>
      <c r="V23" s="55"/>
      <c r="W23" s="55"/>
      <c r="X23" s="55"/>
    </row>
    <row r="24" spans="1:24" s="66" customFormat="1" ht="12.75">
      <c r="A24" s="53">
        <v>16</v>
      </c>
      <c r="B24" s="53" t="s">
        <v>25</v>
      </c>
      <c r="C24" s="82"/>
      <c r="D24" s="82"/>
      <c r="E24" s="82"/>
      <c r="F24" s="82"/>
      <c r="G24" s="82"/>
      <c r="H24" s="60" t="s">
        <v>57</v>
      </c>
      <c r="I24" s="61"/>
      <c r="J24" s="61"/>
      <c r="K24" s="62"/>
      <c r="L24" s="62"/>
      <c r="M24" s="62"/>
      <c r="N24" s="58"/>
      <c r="O24" s="58"/>
      <c r="P24" s="58"/>
      <c r="Q24" s="58"/>
      <c r="R24" s="62"/>
      <c r="S24" s="62"/>
      <c r="T24" s="64"/>
      <c r="U24" s="65"/>
      <c r="V24" s="65"/>
      <c r="W24" s="65"/>
      <c r="X24" s="65"/>
    </row>
    <row r="25" spans="1:24" s="66" customFormat="1" ht="12.75">
      <c r="A25" s="53">
        <v>17</v>
      </c>
      <c r="B25" s="53" t="s">
        <v>53</v>
      </c>
      <c r="C25" s="82"/>
      <c r="D25" s="82"/>
      <c r="E25" s="82"/>
      <c r="F25" s="82"/>
      <c r="G25" s="82"/>
      <c r="H25" s="60" t="s">
        <v>57</v>
      </c>
      <c r="I25" s="61"/>
      <c r="J25" s="61"/>
      <c r="K25" s="62"/>
      <c r="L25" s="62"/>
      <c r="M25" s="62"/>
      <c r="N25" s="58"/>
      <c r="O25" s="58"/>
      <c r="P25" s="58"/>
      <c r="Q25" s="58"/>
      <c r="R25" s="62"/>
      <c r="S25" s="62"/>
      <c r="T25" s="64"/>
      <c r="U25" s="65"/>
      <c r="V25" s="65"/>
      <c r="W25" s="65"/>
      <c r="X25" s="65"/>
    </row>
    <row r="26" spans="1:24" ht="12.75">
      <c r="A26" s="67" t="s">
        <v>58</v>
      </c>
      <c r="B26" s="67"/>
      <c r="C26" s="67"/>
      <c r="D26" s="67"/>
      <c r="E26" s="67"/>
      <c r="F26" s="67"/>
      <c r="G26" s="67"/>
      <c r="H26" s="84"/>
      <c r="I26" s="68">
        <f>SUM(I9:I22)</f>
        <v>14700</v>
      </c>
      <c r="J26" s="68">
        <f>SUM(J9:J22)</f>
        <v>15978.260869565216</v>
      </c>
      <c r="K26" s="69">
        <v>0.92</v>
      </c>
      <c r="L26" s="69">
        <v>380</v>
      </c>
      <c r="M26" s="69" t="s">
        <v>59</v>
      </c>
      <c r="N26" s="112">
        <f>J26/660</f>
        <v>24.209486166007903</v>
      </c>
      <c r="O26" s="71" t="s">
        <v>100</v>
      </c>
      <c r="P26" s="72">
        <v>6</v>
      </c>
      <c r="Q26" s="72">
        <v>6</v>
      </c>
      <c r="R26" s="68">
        <v>32</v>
      </c>
      <c r="S26" s="68"/>
      <c r="T26" s="69" t="s">
        <v>55</v>
      </c>
      <c r="U26" s="68">
        <f>SUM(U9:U25)</f>
        <v>6345.652173913043</v>
      </c>
      <c r="V26" s="68">
        <f>SUM(V9:V25)</f>
        <v>5041.304347826087</v>
      </c>
      <c r="W26" s="68">
        <f>SUM(W9:W25)</f>
        <v>4591.304347826087</v>
      </c>
      <c r="X26" s="68">
        <f>SUM(X9:X25)</f>
        <v>0</v>
      </c>
    </row>
  </sheetData>
  <sheetProtection selectLockedCells="1" selectUnlockedCells="1"/>
  <mergeCells count="19">
    <mergeCell ref="A1:X2"/>
    <mergeCell ref="A3:X3"/>
    <mergeCell ref="A4:B8"/>
    <mergeCell ref="C4:G6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X7"/>
    <mergeCell ref="A26:G2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16"/>
  <sheetViews>
    <sheetView zoomScale="80" zoomScaleNormal="80" workbookViewId="0" topLeftCell="A1">
      <selection activeCell="H49" sqref="H49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8.140625" style="0" customWidth="1"/>
    <col min="4" max="4" width="14.140625" style="0" customWidth="1"/>
    <col min="5" max="5" width="15.7109375" style="0" customWidth="1"/>
    <col min="6" max="6" width="7.14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8515625" style="0" customWidth="1"/>
    <col min="11" max="11" width="6.8515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5.7109375" style="0" customWidth="1"/>
  </cols>
  <sheetData>
    <row r="1" spans="1:19" ht="12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 t="s">
        <v>33</v>
      </c>
      <c r="B4" s="49"/>
      <c r="C4" s="50" t="s">
        <v>34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</row>
    <row r="5" spans="1:19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</row>
    <row r="6" spans="1:19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</row>
    <row r="7" spans="1:19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</row>
    <row r="8" spans="1:19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</row>
    <row r="9" spans="1:19" ht="12.75">
      <c r="A9" s="53">
        <v>1</v>
      </c>
      <c r="B9" s="53" t="s">
        <v>25</v>
      </c>
      <c r="C9" s="54" t="s">
        <v>52</v>
      </c>
      <c r="D9" s="55">
        <f>'QFAC-1A'!D14</f>
        <v>115000</v>
      </c>
      <c r="E9" s="55">
        <f>'QFAC-1A'!E14</f>
        <v>124999.99999999999</v>
      </c>
      <c r="F9" s="56">
        <f>'QFAC-1A'!F14</f>
        <v>0.92</v>
      </c>
      <c r="G9" s="57">
        <f>'QFAC-1A'!G14</f>
        <v>380</v>
      </c>
      <c r="H9" s="57">
        <f>'QFAC-1A'!H14</f>
        <v>0</v>
      </c>
      <c r="I9" s="58">
        <f>'QFAC-1A'!I14</f>
        <v>189.39393939393938</v>
      </c>
      <c r="J9" s="58">
        <f>'QFAC-1A'!J14</f>
        <v>0</v>
      </c>
      <c r="K9" s="58">
        <f>'QFAC-1A'!K14</f>
        <v>70</v>
      </c>
      <c r="L9" s="58">
        <f>'QFAC-1A'!L14</f>
        <v>35</v>
      </c>
      <c r="M9" s="57">
        <f>'QFAC-1A'!M14</f>
        <v>175</v>
      </c>
      <c r="N9" s="57">
        <f>'QFAC-1A'!N14</f>
        <v>0</v>
      </c>
      <c r="O9" s="55">
        <f>'QFAC-1A'!O14</f>
        <v>0</v>
      </c>
      <c r="P9" s="55">
        <f>'QFAC-1A'!P14</f>
        <v>48913.043478260865</v>
      </c>
      <c r="Q9" s="55">
        <f>'QFAC-1A'!Q14</f>
        <v>76086.95652173912</v>
      </c>
      <c r="R9" s="55">
        <f>'QFAC-1A'!R14</f>
        <v>0</v>
      </c>
      <c r="S9" s="59">
        <f>'QFAC-1A'!S14</f>
        <v>0</v>
      </c>
    </row>
    <row r="10" spans="1:19" ht="12.75">
      <c r="A10" s="53">
        <v>2</v>
      </c>
      <c r="B10" s="53" t="s">
        <v>53</v>
      </c>
      <c r="C10" s="54" t="s">
        <v>54</v>
      </c>
      <c r="D10" s="55">
        <f>'QFAC-2'!D14</f>
        <v>76000</v>
      </c>
      <c r="E10" s="55">
        <f>'QFAC-2'!E14</f>
        <v>82608.6956521739</v>
      </c>
      <c r="F10" s="56">
        <f>'QFAC-2'!F14</f>
        <v>0.92</v>
      </c>
      <c r="G10" s="57">
        <f>'QFAC-2'!G14</f>
        <v>380</v>
      </c>
      <c r="H10" s="57">
        <f>'QFAC-2'!H14</f>
        <v>0</v>
      </c>
      <c r="I10" s="58">
        <f>'QFAC-2'!I14</f>
        <v>125.16469038208167</v>
      </c>
      <c r="J10" s="58">
        <f>'QFAC-2'!J14</f>
        <v>0</v>
      </c>
      <c r="K10" s="58">
        <f>'QFAC-2'!K14</f>
        <v>35</v>
      </c>
      <c r="L10" s="58">
        <f>'QFAC-2'!L14</f>
        <v>16</v>
      </c>
      <c r="M10" s="57">
        <f>'QFAC-2'!M14</f>
        <v>125</v>
      </c>
      <c r="N10" s="57">
        <f>'QFAC-2'!N14</f>
        <v>0</v>
      </c>
      <c r="O10" s="55">
        <f>'QFAC-2'!O14</f>
        <v>0</v>
      </c>
      <c r="P10" s="55">
        <f>'QFAC-2'!P14</f>
        <v>41304.34782608695</v>
      </c>
      <c r="Q10" s="55">
        <f>'QFAC-2'!Q14</f>
        <v>41304.34782608695</v>
      </c>
      <c r="R10" s="55">
        <f>'QFAC-2'!R14</f>
        <v>0</v>
      </c>
      <c r="S10" s="59">
        <f>'QFAC-2'!S14</f>
        <v>0</v>
      </c>
    </row>
    <row r="11" spans="1:19" ht="12.75">
      <c r="A11" s="53">
        <v>3</v>
      </c>
      <c r="B11" s="53" t="s">
        <v>55</v>
      </c>
      <c r="C11" s="54" t="s">
        <v>56</v>
      </c>
      <c r="D11" s="55">
        <f>'QFAC-3'!D14</f>
        <v>76000</v>
      </c>
      <c r="E11" s="55">
        <f>'QFAC-3'!E14</f>
        <v>82608.6956521739</v>
      </c>
      <c r="F11" s="56">
        <f>'QFAC-3'!F14</f>
        <v>0.92</v>
      </c>
      <c r="G11" s="57">
        <f>'QFAC-3'!G14</f>
        <v>380</v>
      </c>
      <c r="H11" s="57">
        <f>'QFAC-3'!H14</f>
        <v>0</v>
      </c>
      <c r="I11" s="58">
        <f>'QFAC-3'!I14</f>
        <v>125.16469038208167</v>
      </c>
      <c r="J11" s="58">
        <f>'QFAC-3'!J14</f>
        <v>0</v>
      </c>
      <c r="K11" s="58">
        <f>'QFAC-3'!K14</f>
        <v>35</v>
      </c>
      <c r="L11" s="58">
        <f>'QFAC-3'!L14</f>
        <v>16</v>
      </c>
      <c r="M11" s="57">
        <f>'QFAC-3'!M14</f>
        <v>125</v>
      </c>
      <c r="N11" s="57">
        <f>'QFAC-3'!N14</f>
        <v>0</v>
      </c>
      <c r="O11" s="55">
        <f>'QFAC-3'!O14</f>
        <v>0</v>
      </c>
      <c r="P11" s="55">
        <f>'QFAC-3'!P14</f>
        <v>41304.34782608695</v>
      </c>
      <c r="Q11" s="55">
        <f>'QFAC-3'!Q14</f>
        <v>41304.34782608695</v>
      </c>
      <c r="R11" s="55">
        <f>'QFAC-3'!R14</f>
        <v>0</v>
      </c>
      <c r="S11" s="59">
        <f>'QFAC-3'!S14</f>
        <v>0</v>
      </c>
    </row>
    <row r="12" spans="1:19" ht="12.75">
      <c r="A12" s="53">
        <v>4</v>
      </c>
      <c r="B12" s="53" t="s">
        <v>25</v>
      </c>
      <c r="C12" s="60" t="s">
        <v>57</v>
      </c>
      <c r="D12" s="61"/>
      <c r="E12" s="61"/>
      <c r="F12" s="62"/>
      <c r="G12" s="62"/>
      <c r="H12" s="62"/>
      <c r="I12" s="58"/>
      <c r="J12" s="58"/>
      <c r="K12" s="58"/>
      <c r="L12" s="58"/>
      <c r="M12" s="62"/>
      <c r="N12" s="62"/>
      <c r="O12" s="63"/>
      <c r="P12" s="55"/>
      <c r="Q12" s="55"/>
      <c r="R12" s="55"/>
      <c r="S12" s="55"/>
    </row>
    <row r="13" spans="1:19" s="66" customFormat="1" ht="12.75">
      <c r="A13" s="53">
        <v>5</v>
      </c>
      <c r="B13" s="53" t="s">
        <v>53</v>
      </c>
      <c r="C13" s="60" t="s">
        <v>57</v>
      </c>
      <c r="D13" s="61"/>
      <c r="E13" s="61"/>
      <c r="F13" s="62"/>
      <c r="G13" s="62"/>
      <c r="H13" s="62"/>
      <c r="I13" s="58"/>
      <c r="J13" s="58"/>
      <c r="K13" s="58"/>
      <c r="L13" s="58"/>
      <c r="M13" s="62"/>
      <c r="N13" s="62"/>
      <c r="O13" s="64"/>
      <c r="P13" s="65"/>
      <c r="Q13" s="65"/>
      <c r="R13" s="65"/>
      <c r="S13" s="65"/>
    </row>
    <row r="14" spans="1:19" s="66" customFormat="1" ht="12.75">
      <c r="A14" s="53">
        <v>6</v>
      </c>
      <c r="B14" s="53" t="s">
        <v>55</v>
      </c>
      <c r="C14" s="60" t="s">
        <v>57</v>
      </c>
      <c r="D14" s="61"/>
      <c r="E14" s="61"/>
      <c r="F14" s="62"/>
      <c r="G14" s="62"/>
      <c r="H14" s="62"/>
      <c r="I14" s="58"/>
      <c r="J14" s="58"/>
      <c r="K14" s="58"/>
      <c r="L14" s="58"/>
      <c r="M14" s="62"/>
      <c r="N14" s="62"/>
      <c r="O14" s="64"/>
      <c r="P14" s="65"/>
      <c r="Q14" s="65"/>
      <c r="R14" s="65"/>
      <c r="S14" s="65"/>
    </row>
    <row r="15" spans="1:19" ht="12.75">
      <c r="A15" s="67" t="s">
        <v>58</v>
      </c>
      <c r="B15" s="67"/>
      <c r="C15" s="67"/>
      <c r="D15" s="68">
        <f>SUM(D9:D14)</f>
        <v>267000</v>
      </c>
      <c r="E15" s="68">
        <f>SUM(E9:E14)</f>
        <v>290217.3913043478</v>
      </c>
      <c r="F15" s="69">
        <v>0.92</v>
      </c>
      <c r="G15" s="69">
        <v>380</v>
      </c>
      <c r="H15" s="69" t="s">
        <v>59</v>
      </c>
      <c r="I15" s="70">
        <f>E15/660</f>
        <v>439.7233201581027</v>
      </c>
      <c r="J15" s="71" t="s">
        <v>60</v>
      </c>
      <c r="K15" s="72">
        <v>50</v>
      </c>
      <c r="L15" s="72">
        <v>25</v>
      </c>
      <c r="M15" s="68">
        <v>150</v>
      </c>
      <c r="N15" s="68"/>
      <c r="O15" s="69" t="s">
        <v>55</v>
      </c>
      <c r="P15" s="68">
        <f>SUM(P9:P14)</f>
        <v>131521.73913043475</v>
      </c>
      <c r="Q15" s="68">
        <f>SUM(Q9:Q14)</f>
        <v>158695.65217391303</v>
      </c>
      <c r="R15" s="68">
        <f>SUM(R9:R14)</f>
        <v>0</v>
      </c>
      <c r="S15" s="68">
        <f>SUM(S9:S14)</f>
        <v>0</v>
      </c>
    </row>
    <row r="16" spans="1:13" ht="12.75">
      <c r="A16" s="73" t="s">
        <v>0</v>
      </c>
      <c r="B16" s="73"/>
      <c r="C16" s="73"/>
      <c r="D16" s="68"/>
      <c r="E16" s="68"/>
      <c r="F16" s="69">
        <v>0.92</v>
      </c>
      <c r="G16" s="69">
        <v>380</v>
      </c>
      <c r="H16" s="69" t="s">
        <v>59</v>
      </c>
      <c r="I16" s="70"/>
      <c r="J16" s="71"/>
      <c r="K16" s="72"/>
      <c r="L16" s="72"/>
      <c r="M16" s="68"/>
    </row>
  </sheetData>
  <sheetProtection selectLockedCells="1" selectUnlockedCells="1"/>
  <mergeCells count="19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5:C15"/>
    <mergeCell ref="A16:C1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V17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7</v>
      </c>
      <c r="E9" s="81"/>
      <c r="F9" s="54" t="s">
        <v>89</v>
      </c>
      <c r="G9" s="55">
        <f aca="true" t="shared" si="0" ref="G9:G13">(C$8*C9)+(D$8*D9)</f>
        <v>1400</v>
      </c>
      <c r="H9" s="55">
        <f aca="true" t="shared" si="1" ref="H9:H13">G9/I9</f>
        <v>1521.7391304347825</v>
      </c>
      <c r="I9" s="62">
        <v>0.92</v>
      </c>
      <c r="J9" s="62">
        <v>220</v>
      </c>
      <c r="K9" s="62" t="s">
        <v>77</v>
      </c>
      <c r="L9" s="58">
        <f aca="true" t="shared" si="2" ref="L9:L13">H9/J9</f>
        <v>6.916996047430829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14">IF((B9="A"),H9," ")</f>
        <v>1521.7391304347825</v>
      </c>
      <c r="T9" s="55">
        <f aca="true" t="shared" si="4" ref="T9:T13">IF((B9="B"),H9," ")</f>
        <v>0</v>
      </c>
      <c r="U9" s="55">
        <f aca="true" t="shared" si="5" ref="U9:U13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7</v>
      </c>
      <c r="E10" s="81"/>
      <c r="F10" s="54" t="s">
        <v>89</v>
      </c>
      <c r="G10" s="55">
        <f t="shared" si="0"/>
        <v>1400</v>
      </c>
      <c r="H10" s="55">
        <f t="shared" si="1"/>
        <v>1521.7391304347825</v>
      </c>
      <c r="I10" s="62">
        <v>0.92</v>
      </c>
      <c r="J10" s="62">
        <v>220</v>
      </c>
      <c r="K10" s="62" t="s">
        <v>77</v>
      </c>
      <c r="L10" s="58">
        <f t="shared" si="2"/>
        <v>6.916996047430829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1521.7391304347825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7</v>
      </c>
      <c r="E11" s="81"/>
      <c r="F11" s="54" t="s">
        <v>89</v>
      </c>
      <c r="G11" s="55">
        <f t="shared" si="0"/>
        <v>1400</v>
      </c>
      <c r="H11" s="55">
        <f t="shared" si="1"/>
        <v>1521.7391304347825</v>
      </c>
      <c r="I11" s="62">
        <v>0.92</v>
      </c>
      <c r="J11" s="62">
        <v>220</v>
      </c>
      <c r="K11" s="62" t="s">
        <v>77</v>
      </c>
      <c r="L11" s="58">
        <f t="shared" si="2"/>
        <v>6.916996047430829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1521.7391304347825</v>
      </c>
      <c r="V11" s="59"/>
    </row>
    <row r="12" spans="1:22" ht="12.75">
      <c r="A12" s="53">
        <v>4</v>
      </c>
      <c r="B12" s="53" t="s">
        <v>25</v>
      </c>
      <c r="C12" s="81"/>
      <c r="D12" s="81">
        <v>5</v>
      </c>
      <c r="E12" s="81"/>
      <c r="F12" s="54" t="s">
        <v>89</v>
      </c>
      <c r="G12" s="55">
        <f t="shared" si="0"/>
        <v>1000</v>
      </c>
      <c r="H12" s="55">
        <f t="shared" si="1"/>
        <v>1086.9565217391305</v>
      </c>
      <c r="I12" s="62">
        <v>0.92</v>
      </c>
      <c r="J12" s="62">
        <v>220</v>
      </c>
      <c r="K12" s="62" t="s">
        <v>77</v>
      </c>
      <c r="L12" s="58">
        <f t="shared" si="2"/>
        <v>4.940711462450593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1086.9565217391305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6</v>
      </c>
      <c r="E13" s="81"/>
      <c r="F13" s="54" t="s">
        <v>89</v>
      </c>
      <c r="G13" s="55">
        <f t="shared" si="0"/>
        <v>1200</v>
      </c>
      <c r="H13" s="55">
        <f t="shared" si="1"/>
        <v>1304.3478260869565</v>
      </c>
      <c r="I13" s="62">
        <v>0.92</v>
      </c>
      <c r="J13" s="62">
        <v>220</v>
      </c>
      <c r="K13" s="62" t="s">
        <v>77</v>
      </c>
      <c r="L13" s="58">
        <f t="shared" si="2"/>
        <v>5.928853754940711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1304.3478260869565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2"/>
      <c r="D14" s="82"/>
      <c r="E14" s="82"/>
      <c r="F14" s="60" t="s">
        <v>57</v>
      </c>
      <c r="G14" s="61"/>
      <c r="H14" s="61"/>
      <c r="I14" s="62"/>
      <c r="J14" s="62"/>
      <c r="K14" s="62"/>
      <c r="L14" s="58"/>
      <c r="M14" s="58"/>
      <c r="N14" s="58"/>
      <c r="O14" s="58"/>
      <c r="P14" s="62"/>
      <c r="Q14" s="62"/>
      <c r="R14" s="63"/>
      <c r="S14" s="55">
        <f t="shared" si="3"/>
        <v>0</v>
      </c>
      <c r="T14" s="55"/>
      <c r="U14" s="55"/>
      <c r="V14" s="55"/>
    </row>
    <row r="15" spans="1:22" s="66" customFormat="1" ht="12.75">
      <c r="A15" s="53">
        <v>7</v>
      </c>
      <c r="B15" s="53" t="s">
        <v>25</v>
      </c>
      <c r="C15" s="82"/>
      <c r="D15" s="82"/>
      <c r="E15" s="82"/>
      <c r="F15" s="60" t="s">
        <v>57</v>
      </c>
      <c r="G15" s="61"/>
      <c r="H15" s="61"/>
      <c r="I15" s="62"/>
      <c r="J15" s="62"/>
      <c r="K15" s="62"/>
      <c r="L15" s="58"/>
      <c r="M15" s="58"/>
      <c r="N15" s="58"/>
      <c r="O15" s="58"/>
      <c r="P15" s="62"/>
      <c r="Q15" s="62"/>
      <c r="R15" s="64"/>
      <c r="S15" s="65"/>
      <c r="T15" s="65"/>
      <c r="U15" s="65"/>
      <c r="V15" s="65"/>
    </row>
    <row r="16" spans="1:22" s="66" customFormat="1" ht="12.75">
      <c r="A16" s="53">
        <v>8</v>
      </c>
      <c r="B16" s="53" t="s">
        <v>53</v>
      </c>
      <c r="C16" s="82"/>
      <c r="D16" s="82"/>
      <c r="E16" s="82"/>
      <c r="F16" s="60" t="s">
        <v>57</v>
      </c>
      <c r="G16" s="61"/>
      <c r="H16" s="61"/>
      <c r="I16" s="62"/>
      <c r="J16" s="62"/>
      <c r="K16" s="62"/>
      <c r="L16" s="58"/>
      <c r="M16" s="58"/>
      <c r="N16" s="58"/>
      <c r="O16" s="58"/>
      <c r="P16" s="62"/>
      <c r="Q16" s="62"/>
      <c r="R16" s="64"/>
      <c r="S16" s="65"/>
      <c r="T16" s="65"/>
      <c r="U16" s="65"/>
      <c r="V16" s="65"/>
    </row>
    <row r="17" spans="1:22" ht="12.75">
      <c r="A17" s="67" t="s">
        <v>58</v>
      </c>
      <c r="B17" s="67"/>
      <c r="C17" s="67"/>
      <c r="D17" s="67"/>
      <c r="E17" s="67"/>
      <c r="F17" s="84"/>
      <c r="G17" s="68">
        <f>SUM(G9:G13)</f>
        <v>6400</v>
      </c>
      <c r="H17" s="68">
        <f>SUM(H9:H13)</f>
        <v>6956.521739130434</v>
      </c>
      <c r="I17" s="69">
        <v>0.92</v>
      </c>
      <c r="J17" s="69">
        <v>380</v>
      </c>
      <c r="K17" s="69" t="s">
        <v>59</v>
      </c>
      <c r="L17" s="112">
        <f>H17/660</f>
        <v>10.54018445322793</v>
      </c>
      <c r="M17" s="71" t="s">
        <v>100</v>
      </c>
      <c r="N17" s="72">
        <v>6</v>
      </c>
      <c r="O17" s="72">
        <v>6</v>
      </c>
      <c r="P17" s="68">
        <v>32</v>
      </c>
      <c r="Q17" s="68"/>
      <c r="R17" s="69" t="s">
        <v>55</v>
      </c>
      <c r="S17" s="68">
        <f>SUM(S9:S16)</f>
        <v>2608.695652173913</v>
      </c>
      <c r="T17" s="68">
        <f>SUM(T9:T16)</f>
        <v>2826.086956521739</v>
      </c>
      <c r="U17" s="68">
        <f>SUM(U9:U16)</f>
        <v>1521.7391304347825</v>
      </c>
      <c r="V17" s="68">
        <f>SUM(V9:V16)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17:E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V18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6</v>
      </c>
      <c r="E9" s="81"/>
      <c r="F9" s="54" t="s">
        <v>89</v>
      </c>
      <c r="G9" s="55">
        <f aca="true" t="shared" si="0" ref="G9:G14">(C$8*C9)+(D$8*D9)</f>
        <v>1200</v>
      </c>
      <c r="H9" s="55">
        <f aca="true" t="shared" si="1" ref="H9:H14">G9/I9</f>
        <v>1304.3478260869565</v>
      </c>
      <c r="I9" s="62">
        <v>0.92</v>
      </c>
      <c r="J9" s="62">
        <v>220</v>
      </c>
      <c r="K9" s="62" t="s">
        <v>77</v>
      </c>
      <c r="L9" s="58">
        <f aca="true" t="shared" si="2" ref="L9:L14">H9/J9</f>
        <v>5.928853754940711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15">IF((B9="A"),H9," ")</f>
        <v>1304.3478260869565</v>
      </c>
      <c r="T9" s="55">
        <f aca="true" t="shared" si="4" ref="T9:T14">IF((B9="B"),H9," ")</f>
        <v>0</v>
      </c>
      <c r="U9" s="55">
        <f aca="true" t="shared" si="5" ref="U9:U14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6</v>
      </c>
      <c r="E10" s="81"/>
      <c r="F10" s="54" t="s">
        <v>89</v>
      </c>
      <c r="G10" s="55">
        <f t="shared" si="0"/>
        <v>1200</v>
      </c>
      <c r="H10" s="55">
        <f t="shared" si="1"/>
        <v>1304.3478260869565</v>
      </c>
      <c r="I10" s="62">
        <v>0.92</v>
      </c>
      <c r="J10" s="62">
        <v>220</v>
      </c>
      <c r="K10" s="62" t="s">
        <v>77</v>
      </c>
      <c r="L10" s="58">
        <f t="shared" si="2"/>
        <v>5.928853754940711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1304.3478260869565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6</v>
      </c>
      <c r="E11" s="81"/>
      <c r="F11" s="54" t="s">
        <v>89</v>
      </c>
      <c r="G11" s="55">
        <f t="shared" si="0"/>
        <v>1200</v>
      </c>
      <c r="H11" s="55">
        <f t="shared" si="1"/>
        <v>1304.3478260869565</v>
      </c>
      <c r="I11" s="62">
        <v>0.92</v>
      </c>
      <c r="J11" s="62">
        <v>220</v>
      </c>
      <c r="K11" s="62" t="s">
        <v>77</v>
      </c>
      <c r="L11" s="58">
        <f t="shared" si="2"/>
        <v>5.928853754940711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1304.3478260869565</v>
      </c>
      <c r="V11" s="59"/>
    </row>
    <row r="12" spans="1:22" ht="12.75">
      <c r="A12" s="53">
        <v>4</v>
      </c>
      <c r="B12" s="53" t="s">
        <v>25</v>
      </c>
      <c r="C12" s="81"/>
      <c r="D12" s="81">
        <v>6</v>
      </c>
      <c r="E12" s="81"/>
      <c r="F12" s="54" t="s">
        <v>89</v>
      </c>
      <c r="G12" s="55">
        <f t="shared" si="0"/>
        <v>1200</v>
      </c>
      <c r="H12" s="55">
        <f t="shared" si="1"/>
        <v>1304.3478260869565</v>
      </c>
      <c r="I12" s="62">
        <v>0.92</v>
      </c>
      <c r="J12" s="62">
        <v>220</v>
      </c>
      <c r="K12" s="62" t="s">
        <v>77</v>
      </c>
      <c r="L12" s="58">
        <f t="shared" si="2"/>
        <v>5.928853754940711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1304.3478260869565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6</v>
      </c>
      <c r="E13" s="81"/>
      <c r="F13" s="54" t="s">
        <v>89</v>
      </c>
      <c r="G13" s="55">
        <f t="shared" si="0"/>
        <v>1200</v>
      </c>
      <c r="H13" s="55">
        <f t="shared" si="1"/>
        <v>1304.3478260869565</v>
      </c>
      <c r="I13" s="62">
        <v>0.92</v>
      </c>
      <c r="J13" s="62">
        <v>220</v>
      </c>
      <c r="K13" s="62" t="s">
        <v>77</v>
      </c>
      <c r="L13" s="58">
        <f t="shared" si="2"/>
        <v>5.928853754940711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1304.3478260869565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1"/>
      <c r="D14" s="81">
        <v>3</v>
      </c>
      <c r="E14" s="81"/>
      <c r="F14" s="54" t="s">
        <v>89</v>
      </c>
      <c r="G14" s="55">
        <f t="shared" si="0"/>
        <v>600</v>
      </c>
      <c r="H14" s="55">
        <f t="shared" si="1"/>
        <v>652.1739130434783</v>
      </c>
      <c r="I14" s="62">
        <v>0.92</v>
      </c>
      <c r="J14" s="62">
        <v>220</v>
      </c>
      <c r="K14" s="62" t="s">
        <v>77</v>
      </c>
      <c r="L14" s="58">
        <f t="shared" si="2"/>
        <v>2.9644268774703555</v>
      </c>
      <c r="M14" s="58">
        <v>2.5</v>
      </c>
      <c r="N14" s="58">
        <v>2.5</v>
      </c>
      <c r="O14" s="58">
        <v>2.5</v>
      </c>
      <c r="P14" s="62">
        <v>20</v>
      </c>
      <c r="Q14" s="62"/>
      <c r="R14" s="63" t="s">
        <v>55</v>
      </c>
      <c r="S14" s="55">
        <f t="shared" si="3"/>
        <v>0</v>
      </c>
      <c r="T14" s="55">
        <f t="shared" si="4"/>
        <v>0</v>
      </c>
      <c r="U14" s="55">
        <f t="shared" si="5"/>
        <v>652.1739130434783</v>
      </c>
      <c r="V14" s="59"/>
    </row>
    <row r="15" spans="1:22" ht="12.75">
      <c r="A15" s="53">
        <v>7</v>
      </c>
      <c r="B15" s="53" t="s">
        <v>25</v>
      </c>
      <c r="C15" s="82"/>
      <c r="D15" s="82"/>
      <c r="E15" s="82"/>
      <c r="F15" s="60" t="s">
        <v>57</v>
      </c>
      <c r="G15" s="61"/>
      <c r="H15" s="61"/>
      <c r="I15" s="62"/>
      <c r="J15" s="62"/>
      <c r="K15" s="62"/>
      <c r="L15" s="58"/>
      <c r="M15" s="58"/>
      <c r="N15" s="58"/>
      <c r="O15" s="58"/>
      <c r="P15" s="62"/>
      <c r="Q15" s="62"/>
      <c r="R15" s="63"/>
      <c r="S15" s="55">
        <f t="shared" si="3"/>
        <v>0</v>
      </c>
      <c r="T15" s="55"/>
      <c r="U15" s="55"/>
      <c r="V15" s="55"/>
    </row>
    <row r="16" spans="1:22" s="66" customFormat="1" ht="12.75">
      <c r="A16" s="53">
        <v>8</v>
      </c>
      <c r="B16" s="53" t="s">
        <v>53</v>
      </c>
      <c r="C16" s="82"/>
      <c r="D16" s="82"/>
      <c r="E16" s="82"/>
      <c r="F16" s="60" t="s">
        <v>57</v>
      </c>
      <c r="G16" s="61"/>
      <c r="H16" s="61"/>
      <c r="I16" s="62"/>
      <c r="J16" s="62"/>
      <c r="K16" s="62"/>
      <c r="L16" s="58"/>
      <c r="M16" s="58"/>
      <c r="N16" s="58"/>
      <c r="O16" s="58"/>
      <c r="P16" s="62"/>
      <c r="Q16" s="62"/>
      <c r="R16" s="64"/>
      <c r="S16" s="65"/>
      <c r="T16" s="65"/>
      <c r="U16" s="65"/>
      <c r="V16" s="65"/>
    </row>
    <row r="17" spans="1:22" s="66" customFormat="1" ht="12.75">
      <c r="A17" s="53">
        <v>9</v>
      </c>
      <c r="B17" s="53" t="s">
        <v>55</v>
      </c>
      <c r="C17" s="82"/>
      <c r="D17" s="82"/>
      <c r="E17" s="82"/>
      <c r="F17" s="60" t="s">
        <v>57</v>
      </c>
      <c r="G17" s="61"/>
      <c r="H17" s="61"/>
      <c r="I17" s="62"/>
      <c r="J17" s="62"/>
      <c r="K17" s="62"/>
      <c r="L17" s="58"/>
      <c r="M17" s="58"/>
      <c r="N17" s="58"/>
      <c r="O17" s="58"/>
      <c r="P17" s="62"/>
      <c r="Q17" s="62"/>
      <c r="R17" s="64"/>
      <c r="S17" s="65"/>
      <c r="T17" s="65"/>
      <c r="U17" s="65"/>
      <c r="V17" s="65"/>
    </row>
    <row r="18" spans="1:22" ht="12.75">
      <c r="A18" s="67" t="s">
        <v>58</v>
      </c>
      <c r="B18" s="67"/>
      <c r="C18" s="67"/>
      <c r="D18" s="67"/>
      <c r="E18" s="67"/>
      <c r="F18" s="84"/>
      <c r="G18" s="68">
        <f>SUM(G9:G14)</f>
        <v>6600</v>
      </c>
      <c r="H18" s="68">
        <f>SUM(H9:H14)</f>
        <v>7173.91304347826</v>
      </c>
      <c r="I18" s="69">
        <v>0.92</v>
      </c>
      <c r="J18" s="69">
        <v>380</v>
      </c>
      <c r="K18" s="69" t="s">
        <v>59</v>
      </c>
      <c r="L18" s="112">
        <f>H18/660</f>
        <v>10.869565217391303</v>
      </c>
      <c r="M18" s="71" t="s">
        <v>100</v>
      </c>
      <c r="N18" s="72">
        <v>6</v>
      </c>
      <c r="O18" s="72">
        <v>6</v>
      </c>
      <c r="P18" s="68">
        <v>32</v>
      </c>
      <c r="Q18" s="68"/>
      <c r="R18" s="69" t="s">
        <v>55</v>
      </c>
      <c r="S18" s="68">
        <f>SUM(S9:S17)</f>
        <v>2608.695652173913</v>
      </c>
      <c r="T18" s="68">
        <f>SUM(T9:T17)</f>
        <v>2608.695652173913</v>
      </c>
      <c r="U18" s="68">
        <f>SUM(U9:U17)</f>
        <v>1956.5217391304348</v>
      </c>
      <c r="V18" s="68">
        <f>SUM(V9:V17)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18:E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S17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8.140625" style="0" customWidth="1"/>
    <col min="4" max="4" width="14.140625" style="0" customWidth="1"/>
    <col min="5" max="5" width="15.7109375" style="0" customWidth="1"/>
    <col min="6" max="6" width="7.14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8515625" style="0" customWidth="1"/>
    <col min="11" max="11" width="6.8515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5.7109375" style="0" customWidth="1"/>
  </cols>
  <sheetData>
    <row r="1" spans="1:19" ht="12.75" customHeight="1">
      <c r="A1" s="48" t="s">
        <v>131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 t="s">
        <v>33</v>
      </c>
      <c r="B4" s="49"/>
      <c r="C4" s="50" t="s">
        <v>34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</row>
    <row r="5" spans="1:19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</row>
    <row r="6" spans="1:19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</row>
    <row r="7" spans="1:19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</row>
    <row r="8" spans="1:19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</row>
    <row r="9" spans="1:19" ht="12.75">
      <c r="A9" s="53">
        <v>1</v>
      </c>
      <c r="B9" s="53" t="s">
        <v>25</v>
      </c>
      <c r="C9" s="54" t="s">
        <v>132</v>
      </c>
      <c r="D9" s="55">
        <f>'QDF-S1'!G31</f>
        <v>23300</v>
      </c>
      <c r="E9" s="55">
        <f>'QDF-S1'!H31</f>
        <v>25326.08695652174</v>
      </c>
      <c r="F9" s="56">
        <f>'QDF-S1'!I31</f>
        <v>0.92</v>
      </c>
      <c r="G9" s="57">
        <f>'QDF-S1'!J31</f>
        <v>380</v>
      </c>
      <c r="H9" s="57">
        <f>'QDF-S1'!K31</f>
        <v>0</v>
      </c>
      <c r="I9" s="58">
        <f>'QDF-S1'!L31</f>
        <v>38.37285902503294</v>
      </c>
      <c r="J9" s="58">
        <f>'QDF-S1'!M31</f>
        <v>0</v>
      </c>
      <c r="K9" s="58">
        <f>'QDF-S1'!N31</f>
        <v>16</v>
      </c>
      <c r="L9" s="58">
        <f>'QDF-S1'!O31</f>
        <v>16</v>
      </c>
      <c r="M9" s="57">
        <f>'QDF-S1'!P31</f>
        <v>63</v>
      </c>
      <c r="N9" s="57">
        <f>'QDF-S1'!Q31</f>
        <v>0</v>
      </c>
      <c r="O9" s="55">
        <f>'QDF-S1'!R31</f>
        <v>0</v>
      </c>
      <c r="P9" s="55">
        <f>'QDF-S1'!S31</f>
        <v>8913.043478260868</v>
      </c>
      <c r="Q9" s="55">
        <f>'QDF-S1'!T31</f>
        <v>8043.478260869564</v>
      </c>
      <c r="R9" s="55">
        <f>'QDF-S1'!U31</f>
        <v>8369.565217391304</v>
      </c>
      <c r="S9" s="59">
        <f>'QDF-S1'!V31</f>
        <v>0</v>
      </c>
    </row>
    <row r="10" spans="1:19" ht="12.75">
      <c r="A10" s="53">
        <v>2</v>
      </c>
      <c r="B10" s="53" t="s">
        <v>53</v>
      </c>
      <c r="C10" s="54" t="s">
        <v>133</v>
      </c>
      <c r="D10" s="55">
        <f>'QDIL-S1'!H26</f>
        <v>13908</v>
      </c>
      <c r="E10" s="55">
        <f>'QDIL-S1'!I26</f>
        <v>15117.391304347824</v>
      </c>
      <c r="F10" s="56">
        <f>'QDIL-S1'!J26</f>
        <v>0.92</v>
      </c>
      <c r="G10" s="57">
        <f>'QDIL-S1'!K26</f>
        <v>380</v>
      </c>
      <c r="H10" s="57">
        <f>'QDIL-S1'!L26</f>
        <v>0</v>
      </c>
      <c r="I10" s="58">
        <f>'QDIL-S1'!M26</f>
        <v>22.905138339920946</v>
      </c>
      <c r="J10" s="58">
        <f>'QDIL-S1'!N26</f>
        <v>0</v>
      </c>
      <c r="K10" s="58">
        <f>'QDIL-S1'!O26</f>
        <v>6</v>
      </c>
      <c r="L10" s="58">
        <f>'QDIL-S1'!P26</f>
        <v>6</v>
      </c>
      <c r="M10" s="57">
        <f>'QDIL-S1'!Q26</f>
        <v>32</v>
      </c>
      <c r="N10" s="57">
        <f>'QDIL-S1'!R26</f>
        <v>0</v>
      </c>
      <c r="O10" s="55">
        <f>'QDIL-S1'!S26</f>
        <v>0</v>
      </c>
      <c r="P10" s="55">
        <f>'QDIL-S1'!T26</f>
        <v>6630.434782608695</v>
      </c>
      <c r="Q10" s="55">
        <f>'QDIL-S1'!U26</f>
        <v>3895.6521739130435</v>
      </c>
      <c r="R10" s="55">
        <f>'QDIL-S1'!V26</f>
        <v>4591.304347826087</v>
      </c>
      <c r="S10" s="59">
        <f>'QDIL-S1'!W26</f>
        <v>0</v>
      </c>
    </row>
    <row r="11" spans="1:19" ht="12.75">
      <c r="A11" s="53">
        <v>3</v>
      </c>
      <c r="B11" s="53" t="s">
        <v>55</v>
      </c>
      <c r="C11" s="54" t="s">
        <v>134</v>
      </c>
      <c r="D11" s="55">
        <f>'QFL-S-1'!G17</f>
        <v>6400</v>
      </c>
      <c r="E11" s="55">
        <f>'QFL-S-1'!H17</f>
        <v>6956.521739130434</v>
      </c>
      <c r="F11" s="56">
        <f>'QFL-S-1'!I17</f>
        <v>0.92</v>
      </c>
      <c r="G11" s="57">
        <f>'QFL-S-1'!J17</f>
        <v>380</v>
      </c>
      <c r="H11" s="57">
        <f>'QFL-S-1'!K17</f>
        <v>0</v>
      </c>
      <c r="I11" s="58">
        <f>'QFL-S-1'!L17</f>
        <v>10.54018445322793</v>
      </c>
      <c r="J11" s="58">
        <f>'QFL-S-1'!M17</f>
        <v>0</v>
      </c>
      <c r="K11" s="58">
        <f>'QFL-S-1'!N17</f>
        <v>6</v>
      </c>
      <c r="L11" s="58">
        <f>'QFL-S-1'!O17</f>
        <v>6</v>
      </c>
      <c r="M11" s="57">
        <f>'QFL-S-1'!P17</f>
        <v>32</v>
      </c>
      <c r="N11" s="57">
        <f>'QFL-S-1'!Q17</f>
        <v>0</v>
      </c>
      <c r="O11" s="55">
        <f>'QFL-S-1'!R17</f>
        <v>0</v>
      </c>
      <c r="P11" s="55">
        <f>'QFL-S-1'!S17</f>
        <v>2608.695652173913</v>
      </c>
      <c r="Q11" s="55">
        <f>'QFL-S-1'!T17</f>
        <v>2826.086956521739</v>
      </c>
      <c r="R11" s="55">
        <f>'QFL-S-1'!U17</f>
        <v>1521.7391304347825</v>
      </c>
      <c r="S11" s="59">
        <f>'QFL-S-1'!V17</f>
        <v>0</v>
      </c>
    </row>
    <row r="12" spans="1:19" ht="12.75">
      <c r="A12" s="53">
        <v>4</v>
      </c>
      <c r="B12" s="53" t="s">
        <v>25</v>
      </c>
      <c r="C12" s="54" t="s">
        <v>135</v>
      </c>
      <c r="D12" s="55">
        <f>'QFL-S-2'!G18</f>
        <v>6600</v>
      </c>
      <c r="E12" s="55">
        <f>'QFL-S-2'!H18</f>
        <v>7173.91304347826</v>
      </c>
      <c r="F12" s="56">
        <f>'QFL-S-2'!I18</f>
        <v>0.92</v>
      </c>
      <c r="G12" s="57">
        <f>'QFL-S-2'!J18</f>
        <v>380</v>
      </c>
      <c r="H12" s="57">
        <f>'QFL-S-2'!K18</f>
        <v>0</v>
      </c>
      <c r="I12" s="58">
        <f>'QFL-S-2'!L18</f>
        <v>10.869565217391303</v>
      </c>
      <c r="J12" s="58">
        <f>'QFL-S-2'!M18</f>
        <v>0</v>
      </c>
      <c r="K12" s="58">
        <f>'QFL-S-2'!N18</f>
        <v>6</v>
      </c>
      <c r="L12" s="58">
        <f>'QFL-S-2'!O18</f>
        <v>6</v>
      </c>
      <c r="M12" s="57">
        <f>'QFL-S-2'!P18</f>
        <v>32</v>
      </c>
      <c r="N12" s="57">
        <f>'QFL-S-2'!Q18</f>
        <v>0</v>
      </c>
      <c r="O12" s="55">
        <f>'QFL-S-2'!R18</f>
        <v>0</v>
      </c>
      <c r="P12" s="55">
        <f>'QFL-S-2'!S18</f>
        <v>2608.695652173913</v>
      </c>
      <c r="Q12" s="55">
        <f>'QFL-S-2'!T18</f>
        <v>2608.695652173913</v>
      </c>
      <c r="R12" s="55">
        <f>'QFL-S-2'!U18</f>
        <v>1956.5217391304348</v>
      </c>
      <c r="S12" s="59">
        <f>'QFL-S-2'!V18</f>
        <v>0</v>
      </c>
    </row>
    <row r="13" spans="1:19" ht="12.75">
      <c r="A13" s="53">
        <v>4</v>
      </c>
      <c r="B13" s="53" t="s">
        <v>25</v>
      </c>
      <c r="C13" s="54" t="s">
        <v>136</v>
      </c>
      <c r="D13" s="55">
        <f>'QF-CFTV-2'!F14</f>
        <v>1200</v>
      </c>
      <c r="E13" s="55">
        <f>'QF-CFTV-2'!G14</f>
        <v>1304.3478260869565</v>
      </c>
      <c r="F13" s="56">
        <f>'QF-CFTV-2'!H14</f>
        <v>0.92</v>
      </c>
      <c r="G13" s="57">
        <f>'QF-CFTV-2'!I14</f>
        <v>220</v>
      </c>
      <c r="H13" s="57">
        <f>'QF-CFTV-2'!J14</f>
        <v>0</v>
      </c>
      <c r="I13" s="58">
        <f>'QF-CFTV-2'!K14</f>
        <v>5.928853754940711</v>
      </c>
      <c r="J13" s="58">
        <f>'QF-CFTV-2'!L14</f>
        <v>6</v>
      </c>
      <c r="K13" s="58">
        <f>'QF-CFTV-2'!M14</f>
        <v>6</v>
      </c>
      <c r="L13" s="58">
        <f>'QF-CFTV-2'!N14</f>
        <v>6</v>
      </c>
      <c r="M13" s="57">
        <f>'QF-CFTV-2'!O14</f>
        <v>32</v>
      </c>
      <c r="N13" s="57">
        <f>'QF-CFTV-2'!P14</f>
        <v>0</v>
      </c>
      <c r="O13" s="55">
        <f>'QF-CFTV-2'!Q14</f>
        <v>0</v>
      </c>
      <c r="P13" s="55">
        <f>'QF-CFTV-2'!R14</f>
        <v>1304.3478260869565</v>
      </c>
      <c r="Q13" s="55">
        <f>'QF-CFTV-2'!S14</f>
        <v>0</v>
      </c>
      <c r="R13" s="55">
        <f>'QF-CFTV-2'!T14</f>
        <v>0</v>
      </c>
      <c r="S13" s="59">
        <f>'QF-CFTV-2'!U14</f>
        <v>0</v>
      </c>
    </row>
    <row r="14" spans="1:19" ht="12.75">
      <c r="A14" s="53">
        <v>5</v>
      </c>
      <c r="B14" s="53" t="s">
        <v>53</v>
      </c>
      <c r="C14" s="60" t="s">
        <v>57</v>
      </c>
      <c r="D14" s="61"/>
      <c r="E14" s="61"/>
      <c r="F14" s="62"/>
      <c r="G14" s="62"/>
      <c r="H14" s="62"/>
      <c r="I14" s="58"/>
      <c r="J14" s="58"/>
      <c r="K14" s="58"/>
      <c r="L14" s="58"/>
      <c r="M14" s="62"/>
      <c r="N14" s="62"/>
      <c r="O14" s="63"/>
      <c r="P14" s="55"/>
      <c r="Q14" s="55"/>
      <c r="R14" s="55"/>
      <c r="S14" s="55"/>
    </row>
    <row r="15" spans="1:19" s="66" customFormat="1" ht="12.75">
      <c r="A15" s="53">
        <v>6</v>
      </c>
      <c r="B15" s="53" t="s">
        <v>55</v>
      </c>
      <c r="C15" s="60" t="s">
        <v>57</v>
      </c>
      <c r="D15" s="61"/>
      <c r="E15" s="61"/>
      <c r="F15" s="62"/>
      <c r="G15" s="62"/>
      <c r="H15" s="62"/>
      <c r="I15" s="58"/>
      <c r="J15" s="58"/>
      <c r="K15" s="58"/>
      <c r="L15" s="58"/>
      <c r="M15" s="62"/>
      <c r="N15" s="62"/>
      <c r="O15" s="64"/>
      <c r="P15" s="65"/>
      <c r="Q15" s="65"/>
      <c r="R15" s="65"/>
      <c r="S15" s="65"/>
    </row>
    <row r="16" spans="1:19" s="66" customFormat="1" ht="12.75">
      <c r="A16" s="53">
        <v>7</v>
      </c>
      <c r="B16" s="53" t="s">
        <v>25</v>
      </c>
      <c r="C16" s="60" t="s">
        <v>57</v>
      </c>
      <c r="D16" s="61"/>
      <c r="E16" s="61"/>
      <c r="F16" s="62"/>
      <c r="G16" s="62"/>
      <c r="H16" s="62"/>
      <c r="I16" s="58"/>
      <c r="J16" s="58"/>
      <c r="K16" s="58"/>
      <c r="L16" s="58"/>
      <c r="M16" s="62"/>
      <c r="N16" s="62"/>
      <c r="O16" s="64"/>
      <c r="P16" s="65"/>
      <c r="Q16" s="65"/>
      <c r="R16" s="65"/>
      <c r="S16" s="65"/>
    </row>
    <row r="17" spans="1:19" ht="12.75">
      <c r="A17" s="67" t="s">
        <v>58</v>
      </c>
      <c r="B17" s="67"/>
      <c r="C17" s="67"/>
      <c r="D17" s="68">
        <f>SUM(D9:D16)</f>
        <v>51408</v>
      </c>
      <c r="E17" s="68">
        <f>SUM(E9:E16)</f>
        <v>55878.260869565216</v>
      </c>
      <c r="F17" s="69">
        <v>0.92</v>
      </c>
      <c r="G17" s="69">
        <v>380</v>
      </c>
      <c r="H17" s="69" t="s">
        <v>59</v>
      </c>
      <c r="I17" s="70">
        <f>E17/660</f>
        <v>84.66403162055336</v>
      </c>
      <c r="J17" s="71" t="s">
        <v>137</v>
      </c>
      <c r="K17" s="72">
        <v>25</v>
      </c>
      <c r="L17" s="72">
        <v>16</v>
      </c>
      <c r="M17" s="68">
        <v>70</v>
      </c>
      <c r="N17" s="68"/>
      <c r="O17" s="69" t="s">
        <v>55</v>
      </c>
      <c r="P17" s="68">
        <f>SUM(P9:P16)</f>
        <v>22065.217391304344</v>
      </c>
      <c r="Q17" s="68">
        <f>SUM(Q9:Q16)</f>
        <v>17373.91304347826</v>
      </c>
      <c r="R17" s="68">
        <f>SUM(R9:R16)</f>
        <v>16439.130434782608</v>
      </c>
      <c r="S17" s="68">
        <f>SUM(S9:S16)</f>
        <v>0</v>
      </c>
    </row>
  </sheetData>
  <sheetProtection selectLockedCells="1" selectUnlockedCells="1"/>
  <mergeCells count="18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7:C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V31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6</v>
      </c>
      <c r="E9" s="81"/>
      <c r="F9" s="54" t="s">
        <v>89</v>
      </c>
      <c r="G9" s="55">
        <f aca="true" t="shared" si="0" ref="G9:G27">(C$8*C9)+(D$8*D9)</f>
        <v>1200</v>
      </c>
      <c r="H9" s="55">
        <f aca="true" t="shared" si="1" ref="H9:H27">G9/I9</f>
        <v>1304.3478260869565</v>
      </c>
      <c r="I9" s="62">
        <v>0.92</v>
      </c>
      <c r="J9" s="62">
        <v>220</v>
      </c>
      <c r="K9" s="62" t="s">
        <v>77</v>
      </c>
      <c r="L9" s="58">
        <f aca="true" t="shared" si="2" ref="L9:L27">H9/J9</f>
        <v>5.928853754940711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27">IF((B9="A"),H9," ")</f>
        <v>1304.3478260869565</v>
      </c>
      <c r="T9" s="55">
        <f aca="true" t="shared" si="4" ref="T9:T27">IF((B9="B"),H9," ")</f>
        <v>0</v>
      </c>
      <c r="U9" s="55">
        <f aca="true" t="shared" si="5" ref="U9:U27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6</v>
      </c>
      <c r="E10" s="81"/>
      <c r="F10" s="54" t="s">
        <v>89</v>
      </c>
      <c r="G10" s="55">
        <f t="shared" si="0"/>
        <v>1200</v>
      </c>
      <c r="H10" s="55">
        <f t="shared" si="1"/>
        <v>1304.3478260869565</v>
      </c>
      <c r="I10" s="62">
        <v>0.92</v>
      </c>
      <c r="J10" s="62">
        <v>220</v>
      </c>
      <c r="K10" s="62" t="s">
        <v>77</v>
      </c>
      <c r="L10" s="58">
        <f t="shared" si="2"/>
        <v>5.928853754940711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1304.3478260869565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6</v>
      </c>
      <c r="E11" s="81"/>
      <c r="F11" s="54" t="s">
        <v>89</v>
      </c>
      <c r="G11" s="55">
        <f t="shared" si="0"/>
        <v>1200</v>
      </c>
      <c r="H11" s="55">
        <f t="shared" si="1"/>
        <v>1304.3478260869565</v>
      </c>
      <c r="I11" s="62">
        <v>0.92</v>
      </c>
      <c r="J11" s="62">
        <v>220</v>
      </c>
      <c r="K11" s="62" t="s">
        <v>77</v>
      </c>
      <c r="L11" s="58">
        <f t="shared" si="2"/>
        <v>5.928853754940711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1304.3478260869565</v>
      </c>
      <c r="V11" s="59"/>
    </row>
    <row r="12" spans="1:22" ht="12.75">
      <c r="A12" s="53">
        <v>4</v>
      </c>
      <c r="B12" s="53" t="s">
        <v>25</v>
      </c>
      <c r="C12" s="81"/>
      <c r="D12" s="81">
        <v>6</v>
      </c>
      <c r="E12" s="81"/>
      <c r="F12" s="54" t="s">
        <v>89</v>
      </c>
      <c r="G12" s="55">
        <f t="shared" si="0"/>
        <v>1200</v>
      </c>
      <c r="H12" s="55">
        <f t="shared" si="1"/>
        <v>1304.3478260869565</v>
      </c>
      <c r="I12" s="62">
        <v>0.92</v>
      </c>
      <c r="J12" s="62">
        <v>220</v>
      </c>
      <c r="K12" s="62" t="s">
        <v>77</v>
      </c>
      <c r="L12" s="58">
        <f t="shared" si="2"/>
        <v>5.928853754940711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1304.3478260869565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6</v>
      </c>
      <c r="E13" s="81"/>
      <c r="F13" s="54" t="s">
        <v>89</v>
      </c>
      <c r="G13" s="55">
        <f t="shared" si="0"/>
        <v>1200</v>
      </c>
      <c r="H13" s="55">
        <f t="shared" si="1"/>
        <v>1304.3478260869565</v>
      </c>
      <c r="I13" s="62">
        <v>0.92</v>
      </c>
      <c r="J13" s="62">
        <v>220</v>
      </c>
      <c r="K13" s="62" t="s">
        <v>77</v>
      </c>
      <c r="L13" s="58">
        <f t="shared" si="2"/>
        <v>5.928853754940711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1304.3478260869565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1"/>
      <c r="D14" s="81">
        <v>6</v>
      </c>
      <c r="E14" s="81"/>
      <c r="F14" s="54" t="s">
        <v>89</v>
      </c>
      <c r="G14" s="55">
        <f t="shared" si="0"/>
        <v>1200</v>
      </c>
      <c r="H14" s="55">
        <f t="shared" si="1"/>
        <v>1304.3478260869565</v>
      </c>
      <c r="I14" s="62">
        <v>0.92</v>
      </c>
      <c r="J14" s="62">
        <v>220</v>
      </c>
      <c r="K14" s="62" t="s">
        <v>77</v>
      </c>
      <c r="L14" s="58">
        <f t="shared" si="2"/>
        <v>5.928853754940711</v>
      </c>
      <c r="M14" s="58">
        <v>2.5</v>
      </c>
      <c r="N14" s="58">
        <v>2.5</v>
      </c>
      <c r="O14" s="58">
        <v>2.5</v>
      </c>
      <c r="P14" s="62">
        <v>20</v>
      </c>
      <c r="Q14" s="62"/>
      <c r="R14" s="63" t="s">
        <v>55</v>
      </c>
      <c r="S14" s="55">
        <f t="shared" si="3"/>
        <v>0</v>
      </c>
      <c r="T14" s="55">
        <f t="shared" si="4"/>
        <v>0</v>
      </c>
      <c r="U14" s="55">
        <f t="shared" si="5"/>
        <v>1304.3478260869565</v>
      </c>
      <c r="V14" s="59"/>
    </row>
    <row r="15" spans="1:22" ht="12.75">
      <c r="A15" s="53">
        <v>7</v>
      </c>
      <c r="B15" s="53" t="s">
        <v>25</v>
      </c>
      <c r="C15" s="81"/>
      <c r="D15" s="81">
        <v>7</v>
      </c>
      <c r="E15" s="81"/>
      <c r="F15" s="54" t="s">
        <v>89</v>
      </c>
      <c r="G15" s="55">
        <f t="shared" si="0"/>
        <v>1400</v>
      </c>
      <c r="H15" s="55">
        <f t="shared" si="1"/>
        <v>1521.7391304347825</v>
      </c>
      <c r="I15" s="62">
        <v>0.92</v>
      </c>
      <c r="J15" s="62">
        <v>220</v>
      </c>
      <c r="K15" s="62" t="s">
        <v>77</v>
      </c>
      <c r="L15" s="58">
        <f t="shared" si="2"/>
        <v>6.916996047430829</v>
      </c>
      <c r="M15" s="58">
        <v>2.5</v>
      </c>
      <c r="N15" s="58">
        <v>2.5</v>
      </c>
      <c r="O15" s="58">
        <v>2.5</v>
      </c>
      <c r="P15" s="62">
        <v>20</v>
      </c>
      <c r="Q15" s="62"/>
      <c r="R15" s="63" t="s">
        <v>55</v>
      </c>
      <c r="S15" s="55">
        <f t="shared" si="3"/>
        <v>1521.7391304347825</v>
      </c>
      <c r="T15" s="55">
        <f t="shared" si="4"/>
        <v>0</v>
      </c>
      <c r="U15" s="55">
        <f t="shared" si="5"/>
        <v>0</v>
      </c>
      <c r="V15" s="59"/>
    </row>
    <row r="16" spans="1:22" ht="12.75">
      <c r="A16" s="53">
        <v>8</v>
      </c>
      <c r="B16" s="53" t="s">
        <v>53</v>
      </c>
      <c r="C16" s="81"/>
      <c r="D16" s="64">
        <v>7</v>
      </c>
      <c r="E16" s="64"/>
      <c r="F16" s="54" t="s">
        <v>89</v>
      </c>
      <c r="G16" s="55">
        <f t="shared" si="0"/>
        <v>1400</v>
      </c>
      <c r="H16" s="55">
        <f t="shared" si="1"/>
        <v>1521.7391304347825</v>
      </c>
      <c r="I16" s="62">
        <v>0.92</v>
      </c>
      <c r="J16" s="62">
        <v>220</v>
      </c>
      <c r="K16" s="62" t="s">
        <v>77</v>
      </c>
      <c r="L16" s="58">
        <f t="shared" si="2"/>
        <v>6.916996047430829</v>
      </c>
      <c r="M16" s="58">
        <v>2.5</v>
      </c>
      <c r="N16" s="58">
        <v>2.5</v>
      </c>
      <c r="O16" s="58">
        <v>2.5</v>
      </c>
      <c r="P16" s="62">
        <v>20</v>
      </c>
      <c r="Q16" s="62"/>
      <c r="R16" s="63" t="s">
        <v>55</v>
      </c>
      <c r="S16" s="55">
        <f t="shared" si="3"/>
        <v>0</v>
      </c>
      <c r="T16" s="55">
        <f t="shared" si="4"/>
        <v>1521.7391304347825</v>
      </c>
      <c r="U16" s="55">
        <f t="shared" si="5"/>
        <v>0</v>
      </c>
      <c r="V16" s="59"/>
    </row>
    <row r="17" spans="1:22" ht="12.75">
      <c r="A17" s="53">
        <v>9</v>
      </c>
      <c r="B17" s="53" t="s">
        <v>55</v>
      </c>
      <c r="C17" s="81"/>
      <c r="D17" s="82">
        <v>7</v>
      </c>
      <c r="E17" s="82"/>
      <c r="F17" s="54" t="s">
        <v>89</v>
      </c>
      <c r="G17" s="55">
        <f t="shared" si="0"/>
        <v>1400</v>
      </c>
      <c r="H17" s="55">
        <f t="shared" si="1"/>
        <v>1521.7391304347825</v>
      </c>
      <c r="I17" s="62">
        <v>0.92</v>
      </c>
      <c r="J17" s="62">
        <v>220</v>
      </c>
      <c r="K17" s="62" t="s">
        <v>77</v>
      </c>
      <c r="L17" s="58">
        <f t="shared" si="2"/>
        <v>6.916996047430829</v>
      </c>
      <c r="M17" s="58">
        <v>2.5</v>
      </c>
      <c r="N17" s="58">
        <v>2.5</v>
      </c>
      <c r="O17" s="58">
        <v>2.5</v>
      </c>
      <c r="P17" s="62">
        <v>20</v>
      </c>
      <c r="Q17" s="62"/>
      <c r="R17" s="63" t="s">
        <v>55</v>
      </c>
      <c r="S17" s="55">
        <f t="shared" si="3"/>
        <v>0</v>
      </c>
      <c r="T17" s="55">
        <f t="shared" si="4"/>
        <v>0</v>
      </c>
      <c r="U17" s="55">
        <f t="shared" si="5"/>
        <v>1521.7391304347825</v>
      </c>
      <c r="V17" s="59"/>
    </row>
    <row r="18" spans="1:22" ht="12.75">
      <c r="A18" s="53">
        <v>10</v>
      </c>
      <c r="B18" s="53" t="s">
        <v>25</v>
      </c>
      <c r="C18" s="81"/>
      <c r="D18" s="82">
        <v>7</v>
      </c>
      <c r="E18" s="82"/>
      <c r="F18" s="54" t="s">
        <v>89</v>
      </c>
      <c r="G18" s="55">
        <f t="shared" si="0"/>
        <v>1400</v>
      </c>
      <c r="H18" s="55">
        <f t="shared" si="1"/>
        <v>1521.7391304347825</v>
      </c>
      <c r="I18" s="62">
        <v>0.92</v>
      </c>
      <c r="J18" s="62">
        <v>220</v>
      </c>
      <c r="K18" s="62" t="s">
        <v>77</v>
      </c>
      <c r="L18" s="58">
        <f t="shared" si="2"/>
        <v>6.916996047430829</v>
      </c>
      <c r="M18" s="58">
        <v>2.5</v>
      </c>
      <c r="N18" s="58">
        <v>2.5</v>
      </c>
      <c r="O18" s="58">
        <v>2.5</v>
      </c>
      <c r="P18" s="62">
        <v>20</v>
      </c>
      <c r="Q18" s="62"/>
      <c r="R18" s="63" t="s">
        <v>55</v>
      </c>
      <c r="S18" s="55">
        <f t="shared" si="3"/>
        <v>1521.7391304347825</v>
      </c>
      <c r="T18" s="55">
        <f t="shared" si="4"/>
        <v>0</v>
      </c>
      <c r="U18" s="55">
        <f t="shared" si="5"/>
        <v>0</v>
      </c>
      <c r="V18" s="59"/>
    </row>
    <row r="19" spans="1:22" ht="12.75">
      <c r="A19" s="53">
        <v>11</v>
      </c>
      <c r="B19" s="53" t="s">
        <v>53</v>
      </c>
      <c r="C19" s="81"/>
      <c r="D19" s="82">
        <v>7</v>
      </c>
      <c r="E19" s="82"/>
      <c r="F19" s="54" t="s">
        <v>89</v>
      </c>
      <c r="G19" s="55">
        <f t="shared" si="0"/>
        <v>1400</v>
      </c>
      <c r="H19" s="55">
        <f t="shared" si="1"/>
        <v>1521.7391304347825</v>
      </c>
      <c r="I19" s="62">
        <v>0.92</v>
      </c>
      <c r="J19" s="62">
        <v>220</v>
      </c>
      <c r="K19" s="62" t="s">
        <v>77</v>
      </c>
      <c r="L19" s="58">
        <f t="shared" si="2"/>
        <v>6.916996047430829</v>
      </c>
      <c r="M19" s="58">
        <v>2.5</v>
      </c>
      <c r="N19" s="58">
        <v>2.5</v>
      </c>
      <c r="O19" s="58">
        <v>2.5</v>
      </c>
      <c r="P19" s="62">
        <v>20</v>
      </c>
      <c r="Q19" s="62"/>
      <c r="R19" s="63" t="s">
        <v>55</v>
      </c>
      <c r="S19" s="55">
        <f t="shared" si="3"/>
        <v>0</v>
      </c>
      <c r="T19" s="55">
        <f t="shared" si="4"/>
        <v>1521.7391304347825</v>
      </c>
      <c r="U19" s="55">
        <f t="shared" si="5"/>
        <v>0</v>
      </c>
      <c r="V19" s="59"/>
    </row>
    <row r="20" spans="1:22" ht="12.75">
      <c r="A20" s="53">
        <v>12</v>
      </c>
      <c r="B20" s="53" t="s">
        <v>55</v>
      </c>
      <c r="C20" s="81"/>
      <c r="D20" s="82">
        <v>7</v>
      </c>
      <c r="E20" s="82"/>
      <c r="F20" s="54" t="s">
        <v>89</v>
      </c>
      <c r="G20" s="55">
        <f t="shared" si="0"/>
        <v>1400</v>
      </c>
      <c r="H20" s="55">
        <f t="shared" si="1"/>
        <v>1521.7391304347825</v>
      </c>
      <c r="I20" s="62">
        <v>0.92</v>
      </c>
      <c r="J20" s="62">
        <v>220</v>
      </c>
      <c r="K20" s="62" t="s">
        <v>77</v>
      </c>
      <c r="L20" s="58">
        <f t="shared" si="2"/>
        <v>6.916996047430829</v>
      </c>
      <c r="M20" s="58">
        <v>2.5</v>
      </c>
      <c r="N20" s="58">
        <v>2.5</v>
      </c>
      <c r="O20" s="58">
        <v>2.5</v>
      </c>
      <c r="P20" s="62">
        <v>20</v>
      </c>
      <c r="Q20" s="62"/>
      <c r="R20" s="63" t="s">
        <v>55</v>
      </c>
      <c r="S20" s="55">
        <f t="shared" si="3"/>
        <v>0</v>
      </c>
      <c r="T20" s="55">
        <f t="shared" si="4"/>
        <v>0</v>
      </c>
      <c r="U20" s="55">
        <f t="shared" si="5"/>
        <v>1521.7391304347825</v>
      </c>
      <c r="V20" s="59"/>
    </row>
    <row r="21" spans="1:22" ht="12.75">
      <c r="A21" s="53">
        <v>13</v>
      </c>
      <c r="B21" s="53" t="s">
        <v>25</v>
      </c>
      <c r="C21" s="81"/>
      <c r="D21" s="82">
        <v>6</v>
      </c>
      <c r="E21" s="82"/>
      <c r="F21" s="54" t="s">
        <v>89</v>
      </c>
      <c r="G21" s="55">
        <f t="shared" si="0"/>
        <v>1200</v>
      </c>
      <c r="H21" s="55">
        <f t="shared" si="1"/>
        <v>1304.3478260869565</v>
      </c>
      <c r="I21" s="62">
        <v>0.92</v>
      </c>
      <c r="J21" s="62">
        <v>220</v>
      </c>
      <c r="K21" s="62" t="s">
        <v>77</v>
      </c>
      <c r="L21" s="58">
        <f t="shared" si="2"/>
        <v>5.928853754940711</v>
      </c>
      <c r="M21" s="58">
        <v>2.5</v>
      </c>
      <c r="N21" s="58">
        <v>2.5</v>
      </c>
      <c r="O21" s="58">
        <v>2.5</v>
      </c>
      <c r="P21" s="62">
        <v>20</v>
      </c>
      <c r="Q21" s="62"/>
      <c r="R21" s="63" t="s">
        <v>55</v>
      </c>
      <c r="S21" s="55">
        <f t="shared" si="3"/>
        <v>1304.3478260869565</v>
      </c>
      <c r="T21" s="55">
        <f t="shared" si="4"/>
        <v>0</v>
      </c>
      <c r="U21" s="55">
        <f t="shared" si="5"/>
        <v>0</v>
      </c>
      <c r="V21" s="59"/>
    </row>
    <row r="22" spans="1:22" ht="12.75">
      <c r="A22" s="53">
        <v>14</v>
      </c>
      <c r="B22" s="53" t="s">
        <v>53</v>
      </c>
      <c r="C22" s="81"/>
      <c r="D22" s="82">
        <v>6</v>
      </c>
      <c r="E22" s="82"/>
      <c r="F22" s="54" t="s">
        <v>89</v>
      </c>
      <c r="G22" s="55">
        <f t="shared" si="0"/>
        <v>1200</v>
      </c>
      <c r="H22" s="55">
        <f t="shared" si="1"/>
        <v>1304.3478260869565</v>
      </c>
      <c r="I22" s="62">
        <v>0.92</v>
      </c>
      <c r="J22" s="62">
        <v>220</v>
      </c>
      <c r="K22" s="62" t="s">
        <v>77</v>
      </c>
      <c r="L22" s="58">
        <f t="shared" si="2"/>
        <v>5.928853754940711</v>
      </c>
      <c r="M22" s="58">
        <v>2.5</v>
      </c>
      <c r="N22" s="58">
        <v>2.5</v>
      </c>
      <c r="O22" s="58">
        <v>2.5</v>
      </c>
      <c r="P22" s="62">
        <v>20</v>
      </c>
      <c r="Q22" s="62"/>
      <c r="R22" s="63" t="s">
        <v>55</v>
      </c>
      <c r="S22" s="55">
        <f t="shared" si="3"/>
        <v>0</v>
      </c>
      <c r="T22" s="55">
        <f t="shared" si="4"/>
        <v>1304.3478260869565</v>
      </c>
      <c r="U22" s="55">
        <f t="shared" si="5"/>
        <v>0</v>
      </c>
      <c r="V22" s="59"/>
    </row>
    <row r="23" spans="1:22" ht="12.75">
      <c r="A23" s="53">
        <v>15</v>
      </c>
      <c r="B23" s="53" t="s">
        <v>55</v>
      </c>
      <c r="C23" s="81"/>
      <c r="D23" s="81">
        <v>5</v>
      </c>
      <c r="E23" s="81"/>
      <c r="F23" s="54" t="s">
        <v>89</v>
      </c>
      <c r="G23" s="55">
        <f t="shared" si="0"/>
        <v>1000</v>
      </c>
      <c r="H23" s="55">
        <f t="shared" si="1"/>
        <v>1086.9565217391305</v>
      </c>
      <c r="I23" s="62">
        <v>0.92</v>
      </c>
      <c r="J23" s="62">
        <v>220</v>
      </c>
      <c r="K23" s="62" t="s">
        <v>77</v>
      </c>
      <c r="L23" s="58">
        <f t="shared" si="2"/>
        <v>4.940711462450593</v>
      </c>
      <c r="M23" s="58">
        <v>2.5</v>
      </c>
      <c r="N23" s="58">
        <v>2.5</v>
      </c>
      <c r="O23" s="58">
        <v>2.5</v>
      </c>
      <c r="P23" s="62">
        <v>20</v>
      </c>
      <c r="Q23" s="62"/>
      <c r="R23" s="63" t="s">
        <v>55</v>
      </c>
      <c r="S23" s="55">
        <f t="shared" si="3"/>
        <v>0</v>
      </c>
      <c r="T23" s="55">
        <f t="shared" si="4"/>
        <v>0</v>
      </c>
      <c r="U23" s="55">
        <f t="shared" si="5"/>
        <v>1086.9565217391305</v>
      </c>
      <c r="V23" s="59"/>
    </row>
    <row r="24" spans="1:22" ht="12.75">
      <c r="A24" s="53">
        <v>16</v>
      </c>
      <c r="B24" s="53" t="s">
        <v>25</v>
      </c>
      <c r="C24" s="81"/>
      <c r="D24" s="64">
        <v>4</v>
      </c>
      <c r="E24" s="64"/>
      <c r="F24" s="54" t="s">
        <v>89</v>
      </c>
      <c r="G24" s="55">
        <f t="shared" si="0"/>
        <v>800</v>
      </c>
      <c r="H24" s="55">
        <f t="shared" si="1"/>
        <v>869.5652173913043</v>
      </c>
      <c r="I24" s="62">
        <v>0.92</v>
      </c>
      <c r="J24" s="62">
        <v>220</v>
      </c>
      <c r="K24" s="62" t="s">
        <v>77</v>
      </c>
      <c r="L24" s="58">
        <f t="shared" si="2"/>
        <v>3.9525691699604737</v>
      </c>
      <c r="M24" s="58">
        <v>2.5</v>
      </c>
      <c r="N24" s="58">
        <v>2.5</v>
      </c>
      <c r="O24" s="58">
        <v>2.5</v>
      </c>
      <c r="P24" s="62">
        <v>20</v>
      </c>
      <c r="Q24" s="62"/>
      <c r="R24" s="63" t="s">
        <v>55</v>
      </c>
      <c r="S24" s="55">
        <f t="shared" si="3"/>
        <v>869.5652173913043</v>
      </c>
      <c r="T24" s="55">
        <f t="shared" si="4"/>
        <v>0</v>
      </c>
      <c r="U24" s="55">
        <f t="shared" si="5"/>
        <v>0</v>
      </c>
      <c r="V24" s="59"/>
    </row>
    <row r="25" spans="1:22" ht="12.75">
      <c r="A25" s="53">
        <v>17</v>
      </c>
      <c r="B25" s="53" t="s">
        <v>53</v>
      </c>
      <c r="C25" s="81"/>
      <c r="D25" s="82">
        <v>5</v>
      </c>
      <c r="E25" s="82"/>
      <c r="F25" s="54" t="s">
        <v>89</v>
      </c>
      <c r="G25" s="55">
        <f t="shared" si="0"/>
        <v>1000</v>
      </c>
      <c r="H25" s="55">
        <f t="shared" si="1"/>
        <v>1086.9565217391305</v>
      </c>
      <c r="I25" s="62">
        <v>0.92</v>
      </c>
      <c r="J25" s="62">
        <v>220</v>
      </c>
      <c r="K25" s="62" t="s">
        <v>77</v>
      </c>
      <c r="L25" s="58">
        <f t="shared" si="2"/>
        <v>4.940711462450593</v>
      </c>
      <c r="M25" s="58">
        <v>2.5</v>
      </c>
      <c r="N25" s="58">
        <v>2.5</v>
      </c>
      <c r="O25" s="58">
        <v>2.5</v>
      </c>
      <c r="P25" s="62">
        <v>20</v>
      </c>
      <c r="Q25" s="62"/>
      <c r="R25" s="63" t="s">
        <v>55</v>
      </c>
      <c r="S25" s="55">
        <f t="shared" si="3"/>
        <v>0</v>
      </c>
      <c r="T25" s="55">
        <f t="shared" si="4"/>
        <v>1086.9565217391305</v>
      </c>
      <c r="U25" s="55">
        <f t="shared" si="5"/>
        <v>0</v>
      </c>
      <c r="V25" s="59"/>
    </row>
    <row r="26" spans="1:22" ht="12.75">
      <c r="A26" s="53">
        <v>18</v>
      </c>
      <c r="B26" s="53" t="s">
        <v>55</v>
      </c>
      <c r="C26" s="81">
        <v>2</v>
      </c>
      <c r="D26" s="82">
        <v>6</v>
      </c>
      <c r="E26" s="82"/>
      <c r="F26" s="54" t="s">
        <v>89</v>
      </c>
      <c r="G26" s="55">
        <f t="shared" si="0"/>
        <v>1500</v>
      </c>
      <c r="H26" s="55">
        <f t="shared" si="1"/>
        <v>1630.4347826086955</v>
      </c>
      <c r="I26" s="62">
        <v>0.92</v>
      </c>
      <c r="J26" s="62">
        <v>220</v>
      </c>
      <c r="K26" s="62" t="s">
        <v>77</v>
      </c>
      <c r="L26" s="58">
        <f t="shared" si="2"/>
        <v>7.411067193675889</v>
      </c>
      <c r="M26" s="58">
        <v>2.5</v>
      </c>
      <c r="N26" s="58">
        <v>2.5</v>
      </c>
      <c r="O26" s="58">
        <v>2.5</v>
      </c>
      <c r="P26" s="62">
        <v>20</v>
      </c>
      <c r="Q26" s="62">
        <v>25</v>
      </c>
      <c r="R26" s="63" t="s">
        <v>55</v>
      </c>
      <c r="S26" s="55">
        <f t="shared" si="3"/>
        <v>0</v>
      </c>
      <c r="T26" s="55">
        <f t="shared" si="4"/>
        <v>0</v>
      </c>
      <c r="U26" s="55">
        <f t="shared" si="5"/>
        <v>1630.4347826086955</v>
      </c>
      <c r="V26" s="59"/>
    </row>
    <row r="27" spans="1:22" ht="12.75">
      <c r="A27" s="53">
        <v>19</v>
      </c>
      <c r="B27" s="53" t="s">
        <v>25</v>
      </c>
      <c r="C27" s="81"/>
      <c r="D27" s="82">
        <v>5</v>
      </c>
      <c r="E27" s="82"/>
      <c r="F27" s="54" t="s">
        <v>89</v>
      </c>
      <c r="G27" s="55">
        <f t="shared" si="0"/>
        <v>1000</v>
      </c>
      <c r="H27" s="55">
        <f t="shared" si="1"/>
        <v>1086.9565217391305</v>
      </c>
      <c r="I27" s="62">
        <v>0.92</v>
      </c>
      <c r="J27" s="62">
        <v>220</v>
      </c>
      <c r="K27" s="62" t="s">
        <v>77</v>
      </c>
      <c r="L27" s="58">
        <f t="shared" si="2"/>
        <v>4.940711462450593</v>
      </c>
      <c r="M27" s="58">
        <v>2.5</v>
      </c>
      <c r="N27" s="58">
        <v>2.5</v>
      </c>
      <c r="O27" s="58">
        <v>2.5</v>
      </c>
      <c r="P27" s="62">
        <v>20</v>
      </c>
      <c r="Q27" s="62">
        <v>25</v>
      </c>
      <c r="R27" s="63" t="s">
        <v>55</v>
      </c>
      <c r="S27" s="55">
        <f t="shared" si="3"/>
        <v>1086.9565217391305</v>
      </c>
      <c r="T27" s="55">
        <f t="shared" si="4"/>
        <v>0</v>
      </c>
      <c r="U27" s="55">
        <f t="shared" si="5"/>
        <v>0</v>
      </c>
      <c r="V27" s="59"/>
    </row>
    <row r="28" spans="1:22" ht="12.75">
      <c r="A28" s="53">
        <v>20</v>
      </c>
      <c r="B28" s="53" t="s">
        <v>25</v>
      </c>
      <c r="C28" s="82"/>
      <c r="D28" s="82"/>
      <c r="E28" s="82"/>
      <c r="F28" s="60" t="s">
        <v>57</v>
      </c>
      <c r="G28" s="61"/>
      <c r="H28" s="61"/>
      <c r="I28" s="62"/>
      <c r="J28" s="62"/>
      <c r="K28" s="62"/>
      <c r="L28" s="58"/>
      <c r="M28" s="58"/>
      <c r="N28" s="58"/>
      <c r="O28" s="58"/>
      <c r="P28" s="62"/>
      <c r="Q28" s="62"/>
      <c r="R28" s="63"/>
      <c r="S28" s="55"/>
      <c r="T28" s="55"/>
      <c r="U28" s="55"/>
      <c r="V28" s="55"/>
    </row>
    <row r="29" spans="1:22" s="66" customFormat="1" ht="12.75">
      <c r="A29" s="53">
        <v>21</v>
      </c>
      <c r="B29" s="53" t="s">
        <v>53</v>
      </c>
      <c r="C29" s="82"/>
      <c r="D29" s="82"/>
      <c r="E29" s="82"/>
      <c r="F29" s="60" t="s">
        <v>57</v>
      </c>
      <c r="G29" s="61"/>
      <c r="H29" s="61"/>
      <c r="I29" s="62"/>
      <c r="J29" s="62"/>
      <c r="K29" s="62"/>
      <c r="L29" s="58"/>
      <c r="M29" s="58"/>
      <c r="N29" s="58"/>
      <c r="O29" s="58"/>
      <c r="P29" s="62"/>
      <c r="Q29" s="62"/>
      <c r="R29" s="64"/>
      <c r="S29" s="65"/>
      <c r="T29" s="65"/>
      <c r="U29" s="65"/>
      <c r="V29" s="65"/>
    </row>
    <row r="30" spans="1:22" s="66" customFormat="1" ht="12.75">
      <c r="A30" s="53">
        <v>22</v>
      </c>
      <c r="B30" s="53" t="s">
        <v>55</v>
      </c>
      <c r="C30" s="82"/>
      <c r="D30" s="82"/>
      <c r="E30" s="82"/>
      <c r="F30" s="60" t="s">
        <v>57</v>
      </c>
      <c r="G30" s="61"/>
      <c r="H30" s="61"/>
      <c r="I30" s="62"/>
      <c r="J30" s="62"/>
      <c r="K30" s="62"/>
      <c r="L30" s="58"/>
      <c r="M30" s="58"/>
      <c r="N30" s="58"/>
      <c r="O30" s="58"/>
      <c r="P30" s="62"/>
      <c r="Q30" s="62"/>
      <c r="R30" s="64"/>
      <c r="S30" s="65"/>
      <c r="T30" s="65"/>
      <c r="U30" s="65"/>
      <c r="V30" s="65"/>
    </row>
    <row r="31" spans="1:22" ht="12.75">
      <c r="A31" s="67" t="s">
        <v>58</v>
      </c>
      <c r="B31" s="67"/>
      <c r="C31" s="67"/>
      <c r="D31" s="67"/>
      <c r="E31" s="67"/>
      <c r="F31" s="84"/>
      <c r="G31" s="68">
        <f>SUM(G9:G27)</f>
        <v>23300</v>
      </c>
      <c r="H31" s="68">
        <f>SUM(H9:H27)</f>
        <v>25326.08695652174</v>
      </c>
      <c r="I31" s="69">
        <v>0.92</v>
      </c>
      <c r="J31" s="69">
        <v>380</v>
      </c>
      <c r="K31" s="69" t="s">
        <v>59</v>
      </c>
      <c r="L31" s="112">
        <f>H31/660</f>
        <v>38.37285902503294</v>
      </c>
      <c r="M31" s="71" t="s">
        <v>103</v>
      </c>
      <c r="N31" s="72">
        <v>16</v>
      </c>
      <c r="O31" s="72">
        <v>16</v>
      </c>
      <c r="P31" s="68">
        <v>63</v>
      </c>
      <c r="Q31" s="68"/>
      <c r="R31" s="69" t="s">
        <v>55</v>
      </c>
      <c r="S31" s="68">
        <f>SUM(S9:S30)</f>
        <v>8913.043478260868</v>
      </c>
      <c r="T31" s="68">
        <f>SUM(T9:T30)</f>
        <v>8043.478260869564</v>
      </c>
      <c r="U31" s="68">
        <f>SUM(U9:U30)</f>
        <v>8369.565217391304</v>
      </c>
      <c r="V31" s="68">
        <f>SUM(V9:V30)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31:E3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W26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5" width="5.28125" style="0" customWidth="1"/>
    <col min="6" max="6" width="5.140625" style="0" customWidth="1"/>
    <col min="7" max="7" width="28.140625" style="0" customWidth="1"/>
    <col min="8" max="8" width="14.140625" style="0" customWidth="1"/>
    <col min="9" max="9" width="15.7109375" style="0" customWidth="1"/>
    <col min="10" max="10" width="7.140625" style="0" customWidth="1"/>
    <col min="11" max="11" width="5.7109375" style="0" customWidth="1"/>
    <col min="12" max="12" width="6.7109375" style="0" customWidth="1"/>
    <col min="13" max="13" width="6.57421875" style="0" customWidth="1"/>
    <col min="14" max="14" width="7.8515625" style="0" customWidth="1"/>
    <col min="15" max="15" width="6.8515625" style="0" customWidth="1"/>
    <col min="16" max="16" width="6.140625" style="0" customWidth="1"/>
    <col min="17" max="17" width="7.140625" style="0" customWidth="1"/>
    <col min="18" max="18" width="6.421875" style="0" customWidth="1"/>
    <col min="19" max="19" width="5.7109375" style="0" customWidth="1"/>
  </cols>
  <sheetData>
    <row r="1" spans="1:23" ht="12.75" customHeight="1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 customHeight="1">
      <c r="A4" s="49" t="s">
        <v>33</v>
      </c>
      <c r="B4" s="49"/>
      <c r="C4" s="85" t="s">
        <v>93</v>
      </c>
      <c r="D4" s="85"/>
      <c r="E4" s="85"/>
      <c r="F4" s="85"/>
      <c r="G4" s="50" t="s">
        <v>87</v>
      </c>
      <c r="H4" s="50" t="s">
        <v>35</v>
      </c>
      <c r="I4" s="50" t="s">
        <v>36</v>
      </c>
      <c r="J4" s="51" t="s">
        <v>37</v>
      </c>
      <c r="K4" s="51" t="s">
        <v>38</v>
      </c>
      <c r="L4" s="51" t="s">
        <v>39</v>
      </c>
      <c r="M4" s="51" t="s">
        <v>40</v>
      </c>
      <c r="N4" s="51" t="s">
        <v>41</v>
      </c>
      <c r="O4" s="51" t="s">
        <v>42</v>
      </c>
      <c r="P4" s="51" t="s">
        <v>43</v>
      </c>
      <c r="Q4" s="51" t="s">
        <v>44</v>
      </c>
      <c r="R4" s="51" t="s">
        <v>45</v>
      </c>
      <c r="S4" s="51" t="s">
        <v>46</v>
      </c>
      <c r="T4" s="50" t="s">
        <v>47</v>
      </c>
      <c r="U4" s="50"/>
      <c r="V4" s="50"/>
      <c r="W4" s="50"/>
    </row>
    <row r="5" spans="1:23" ht="12.75" customHeight="1">
      <c r="A5" s="49"/>
      <c r="B5" s="49"/>
      <c r="C5" s="85"/>
      <c r="D5" s="85"/>
      <c r="E5" s="85"/>
      <c r="F5" s="85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0"/>
      <c r="U5" s="50"/>
      <c r="V5" s="50"/>
      <c r="W5" s="50"/>
    </row>
    <row r="6" spans="1:23" ht="42.75" customHeight="1">
      <c r="A6" s="49"/>
      <c r="B6" s="49"/>
      <c r="C6" s="85"/>
      <c r="D6" s="85"/>
      <c r="E6" s="85"/>
      <c r="F6" s="85"/>
      <c r="G6" s="50"/>
      <c r="H6" s="50"/>
      <c r="I6" s="50"/>
      <c r="J6" s="51"/>
      <c r="K6" s="51"/>
      <c r="L6" s="51"/>
      <c r="M6" s="51"/>
      <c r="N6" s="51"/>
      <c r="O6" s="51"/>
      <c r="P6" s="51"/>
      <c r="Q6" s="51"/>
      <c r="R6" s="51"/>
      <c r="S6" s="51"/>
      <c r="T6" s="50"/>
      <c r="U6" s="50"/>
      <c r="V6" s="50"/>
      <c r="W6" s="50"/>
    </row>
    <row r="7" spans="1:23" ht="15.75" customHeight="1">
      <c r="A7" s="49"/>
      <c r="B7" s="49"/>
      <c r="C7" s="80" t="s">
        <v>94</v>
      </c>
      <c r="D7" s="80" t="s">
        <v>96</v>
      </c>
      <c r="E7" s="80" t="s">
        <v>97</v>
      </c>
      <c r="F7" s="80" t="s">
        <v>98</v>
      </c>
      <c r="G7" s="50"/>
      <c r="H7" s="50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0"/>
      <c r="U7" s="50"/>
      <c r="V7" s="50"/>
      <c r="W7" s="50"/>
    </row>
    <row r="8" spans="1:23" ht="12.75">
      <c r="A8" s="49"/>
      <c r="B8" s="49"/>
      <c r="C8" s="80">
        <v>8</v>
      </c>
      <c r="D8" s="80">
        <v>64</v>
      </c>
      <c r="E8" s="80">
        <v>52</v>
      </c>
      <c r="F8" s="80">
        <v>64</v>
      </c>
      <c r="G8" s="50"/>
      <c r="H8" s="50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52" t="s">
        <v>48</v>
      </c>
      <c r="U8" s="52" t="s">
        <v>49</v>
      </c>
      <c r="V8" s="52" t="s">
        <v>50</v>
      </c>
      <c r="W8" s="52" t="s">
        <v>51</v>
      </c>
    </row>
    <row r="9" spans="1:23" ht="12.75">
      <c r="A9" s="53">
        <v>1</v>
      </c>
      <c r="B9" s="53" t="s">
        <v>25</v>
      </c>
      <c r="C9" s="65"/>
      <c r="D9" s="65"/>
      <c r="E9" s="65"/>
      <c r="F9" s="65">
        <v>14</v>
      </c>
      <c r="G9" s="54" t="s">
        <v>99</v>
      </c>
      <c r="H9" s="55">
        <f aca="true" t="shared" si="0" ref="H9:H22">(C$8*C9)+(D$8*D9)+(E$8*E9)+(F$8*F9)</f>
        <v>896</v>
      </c>
      <c r="I9" s="55">
        <f aca="true" t="shared" si="1" ref="I9:I22">H9/J9</f>
        <v>973.9130434782609</v>
      </c>
      <c r="J9" s="62">
        <v>0.92</v>
      </c>
      <c r="K9" s="62">
        <v>220</v>
      </c>
      <c r="L9" s="62" t="s">
        <v>77</v>
      </c>
      <c r="M9" s="58">
        <f aca="true" t="shared" si="2" ref="M9:M22">I9/K9</f>
        <v>4.426877470355731</v>
      </c>
      <c r="N9" s="58">
        <v>2.5</v>
      </c>
      <c r="O9" s="58">
        <v>2.5</v>
      </c>
      <c r="P9" s="58">
        <v>2.5</v>
      </c>
      <c r="Q9" s="62">
        <v>20</v>
      </c>
      <c r="R9" s="62"/>
      <c r="S9" s="63" t="s">
        <v>55</v>
      </c>
      <c r="T9" s="55">
        <f aca="true" t="shared" si="3" ref="T9:T23">IF((B9="A"),I9," ")</f>
        <v>973.9130434782609</v>
      </c>
      <c r="U9" s="55">
        <f aca="true" t="shared" si="4" ref="U9:U22">IF((B9="B"),I9," ")</f>
        <v>0</v>
      </c>
      <c r="V9" s="55">
        <f aca="true" t="shared" si="5" ref="V9:V22">IF((B9="C"),I9," ")</f>
        <v>0</v>
      </c>
      <c r="W9" s="59"/>
    </row>
    <row r="10" spans="1:23" ht="12.75">
      <c r="A10" s="53">
        <v>2</v>
      </c>
      <c r="B10" s="53" t="s">
        <v>53</v>
      </c>
      <c r="C10" s="81"/>
      <c r="D10" s="81"/>
      <c r="E10" s="81"/>
      <c r="F10" s="81">
        <v>14</v>
      </c>
      <c r="G10" s="54" t="s">
        <v>99</v>
      </c>
      <c r="H10" s="55">
        <f t="shared" si="0"/>
        <v>896</v>
      </c>
      <c r="I10" s="55">
        <f t="shared" si="1"/>
        <v>973.9130434782609</v>
      </c>
      <c r="J10" s="62">
        <v>0.92</v>
      </c>
      <c r="K10" s="62">
        <v>220</v>
      </c>
      <c r="L10" s="62" t="s">
        <v>77</v>
      </c>
      <c r="M10" s="58">
        <f t="shared" si="2"/>
        <v>4.426877470355731</v>
      </c>
      <c r="N10" s="58">
        <v>2.5</v>
      </c>
      <c r="O10" s="58">
        <v>2.5</v>
      </c>
      <c r="P10" s="58">
        <v>2.5</v>
      </c>
      <c r="Q10" s="62">
        <v>20</v>
      </c>
      <c r="R10" s="62"/>
      <c r="S10" s="63" t="s">
        <v>55</v>
      </c>
      <c r="T10" s="55">
        <f t="shared" si="3"/>
        <v>0</v>
      </c>
      <c r="U10" s="55">
        <f t="shared" si="4"/>
        <v>973.9130434782609</v>
      </c>
      <c r="V10" s="55">
        <f t="shared" si="5"/>
        <v>0</v>
      </c>
      <c r="W10" s="59"/>
    </row>
    <row r="11" spans="1:23" ht="12.75">
      <c r="A11" s="53">
        <v>3</v>
      </c>
      <c r="B11" s="53" t="s">
        <v>55</v>
      </c>
      <c r="C11" s="81"/>
      <c r="D11" s="81"/>
      <c r="E11" s="81"/>
      <c r="F11" s="81">
        <v>14</v>
      </c>
      <c r="G11" s="54" t="s">
        <v>99</v>
      </c>
      <c r="H11" s="55">
        <f t="shared" si="0"/>
        <v>896</v>
      </c>
      <c r="I11" s="55">
        <f t="shared" si="1"/>
        <v>973.9130434782609</v>
      </c>
      <c r="J11" s="62">
        <v>0.92</v>
      </c>
      <c r="K11" s="62">
        <v>220</v>
      </c>
      <c r="L11" s="62" t="s">
        <v>77</v>
      </c>
      <c r="M11" s="58">
        <f t="shared" si="2"/>
        <v>4.426877470355731</v>
      </c>
      <c r="N11" s="58">
        <v>2.5</v>
      </c>
      <c r="O11" s="58">
        <v>2.5</v>
      </c>
      <c r="P11" s="58">
        <v>2.5</v>
      </c>
      <c r="Q11" s="62">
        <v>20</v>
      </c>
      <c r="R11" s="62"/>
      <c r="S11" s="63" t="s">
        <v>55</v>
      </c>
      <c r="T11" s="55">
        <f t="shared" si="3"/>
        <v>0</v>
      </c>
      <c r="U11" s="55">
        <f t="shared" si="4"/>
        <v>0</v>
      </c>
      <c r="V11" s="55">
        <f t="shared" si="5"/>
        <v>973.9130434782609</v>
      </c>
      <c r="W11" s="59"/>
    </row>
    <row r="12" spans="1:23" ht="12.75">
      <c r="A12" s="53">
        <v>4</v>
      </c>
      <c r="B12" s="53" t="s">
        <v>25</v>
      </c>
      <c r="C12" s="81"/>
      <c r="D12" s="81"/>
      <c r="E12" s="81"/>
      <c r="F12" s="81">
        <v>14</v>
      </c>
      <c r="G12" s="54" t="s">
        <v>99</v>
      </c>
      <c r="H12" s="55">
        <f t="shared" si="0"/>
        <v>896</v>
      </c>
      <c r="I12" s="55">
        <f t="shared" si="1"/>
        <v>973.9130434782609</v>
      </c>
      <c r="J12" s="62">
        <v>0.92</v>
      </c>
      <c r="K12" s="62">
        <v>220</v>
      </c>
      <c r="L12" s="62" t="s">
        <v>77</v>
      </c>
      <c r="M12" s="58">
        <f t="shared" si="2"/>
        <v>4.426877470355731</v>
      </c>
      <c r="N12" s="58">
        <v>2.5</v>
      </c>
      <c r="O12" s="58">
        <v>2.5</v>
      </c>
      <c r="P12" s="58">
        <v>2.5</v>
      </c>
      <c r="Q12" s="62">
        <v>20</v>
      </c>
      <c r="R12" s="62"/>
      <c r="S12" s="63" t="s">
        <v>55</v>
      </c>
      <c r="T12" s="55">
        <f t="shared" si="3"/>
        <v>973.9130434782609</v>
      </c>
      <c r="U12" s="55">
        <f t="shared" si="4"/>
        <v>0</v>
      </c>
      <c r="V12" s="55">
        <f t="shared" si="5"/>
        <v>0</v>
      </c>
      <c r="W12" s="59"/>
    </row>
    <row r="13" spans="1:23" ht="12.75">
      <c r="A13" s="53">
        <v>5</v>
      </c>
      <c r="B13" s="53" t="s">
        <v>53</v>
      </c>
      <c r="C13" s="81"/>
      <c r="D13" s="81"/>
      <c r="E13" s="81"/>
      <c r="F13" s="81">
        <v>14</v>
      </c>
      <c r="G13" s="54" t="s">
        <v>99</v>
      </c>
      <c r="H13" s="55">
        <f t="shared" si="0"/>
        <v>896</v>
      </c>
      <c r="I13" s="55">
        <f t="shared" si="1"/>
        <v>973.9130434782609</v>
      </c>
      <c r="J13" s="62">
        <v>0.92</v>
      </c>
      <c r="K13" s="62">
        <v>220</v>
      </c>
      <c r="L13" s="62" t="s">
        <v>77</v>
      </c>
      <c r="M13" s="58">
        <f t="shared" si="2"/>
        <v>4.426877470355731</v>
      </c>
      <c r="N13" s="58">
        <v>2.5</v>
      </c>
      <c r="O13" s="58">
        <v>2.5</v>
      </c>
      <c r="P13" s="58">
        <v>2.5</v>
      </c>
      <c r="Q13" s="62">
        <v>20</v>
      </c>
      <c r="R13" s="62"/>
      <c r="S13" s="63" t="s">
        <v>55</v>
      </c>
      <c r="T13" s="55">
        <f t="shared" si="3"/>
        <v>0</v>
      </c>
      <c r="U13" s="55">
        <f t="shared" si="4"/>
        <v>973.9130434782609</v>
      </c>
      <c r="V13" s="55">
        <f t="shared" si="5"/>
        <v>0</v>
      </c>
      <c r="W13" s="59"/>
    </row>
    <row r="14" spans="1:23" ht="12.75">
      <c r="A14" s="53">
        <v>6</v>
      </c>
      <c r="B14" s="53" t="s">
        <v>55</v>
      </c>
      <c r="C14" s="81"/>
      <c r="D14" s="81"/>
      <c r="E14" s="81"/>
      <c r="F14" s="81">
        <v>14</v>
      </c>
      <c r="G14" s="54" t="s">
        <v>99</v>
      </c>
      <c r="H14" s="55">
        <f t="shared" si="0"/>
        <v>896</v>
      </c>
      <c r="I14" s="55">
        <f t="shared" si="1"/>
        <v>973.9130434782609</v>
      </c>
      <c r="J14" s="62">
        <v>0.92</v>
      </c>
      <c r="K14" s="62">
        <v>220</v>
      </c>
      <c r="L14" s="62" t="s">
        <v>77</v>
      </c>
      <c r="M14" s="58">
        <f t="shared" si="2"/>
        <v>4.426877470355731</v>
      </c>
      <c r="N14" s="58">
        <v>2.5</v>
      </c>
      <c r="O14" s="58">
        <v>2.5</v>
      </c>
      <c r="P14" s="58">
        <v>2.5</v>
      </c>
      <c r="Q14" s="62">
        <v>20</v>
      </c>
      <c r="R14" s="62"/>
      <c r="S14" s="63" t="s">
        <v>55</v>
      </c>
      <c r="T14" s="55">
        <f t="shared" si="3"/>
        <v>0</v>
      </c>
      <c r="U14" s="55">
        <f t="shared" si="4"/>
        <v>0</v>
      </c>
      <c r="V14" s="55">
        <f t="shared" si="5"/>
        <v>973.9130434782609</v>
      </c>
      <c r="W14" s="59"/>
    </row>
    <row r="15" spans="1:23" ht="12.75">
      <c r="A15" s="53">
        <v>7</v>
      </c>
      <c r="B15" s="53" t="s">
        <v>25</v>
      </c>
      <c r="C15" s="81"/>
      <c r="D15" s="81"/>
      <c r="E15" s="81"/>
      <c r="F15" s="81">
        <v>15</v>
      </c>
      <c r="G15" s="54" t="s">
        <v>99</v>
      </c>
      <c r="H15" s="55">
        <f t="shared" si="0"/>
        <v>960</v>
      </c>
      <c r="I15" s="55">
        <f t="shared" si="1"/>
        <v>1043.4782608695652</v>
      </c>
      <c r="J15" s="62">
        <v>0.92</v>
      </c>
      <c r="K15" s="62">
        <v>220</v>
      </c>
      <c r="L15" s="62" t="s">
        <v>77</v>
      </c>
      <c r="M15" s="58">
        <f t="shared" si="2"/>
        <v>4.743083003952569</v>
      </c>
      <c r="N15" s="58">
        <v>2.5</v>
      </c>
      <c r="O15" s="58">
        <v>2.5</v>
      </c>
      <c r="P15" s="58">
        <v>2.5</v>
      </c>
      <c r="Q15" s="62">
        <v>20</v>
      </c>
      <c r="R15" s="62"/>
      <c r="S15" s="63" t="s">
        <v>55</v>
      </c>
      <c r="T15" s="55">
        <f t="shared" si="3"/>
        <v>1043.4782608695652</v>
      </c>
      <c r="U15" s="55">
        <f t="shared" si="4"/>
        <v>0</v>
      </c>
      <c r="V15" s="55">
        <f t="shared" si="5"/>
        <v>0</v>
      </c>
      <c r="W15" s="59"/>
    </row>
    <row r="16" spans="1:23" ht="12.75">
      <c r="A16" s="53">
        <v>8</v>
      </c>
      <c r="B16" s="53" t="s">
        <v>53</v>
      </c>
      <c r="C16" s="81"/>
      <c r="D16" s="81"/>
      <c r="E16" s="81"/>
      <c r="F16" s="81">
        <v>14</v>
      </c>
      <c r="G16" s="54" t="s">
        <v>99</v>
      </c>
      <c r="H16" s="55">
        <f t="shared" si="0"/>
        <v>896</v>
      </c>
      <c r="I16" s="55">
        <f t="shared" si="1"/>
        <v>973.9130434782609</v>
      </c>
      <c r="J16" s="62">
        <v>0.92</v>
      </c>
      <c r="K16" s="62">
        <v>220</v>
      </c>
      <c r="L16" s="62" t="s">
        <v>77</v>
      </c>
      <c r="M16" s="58">
        <f t="shared" si="2"/>
        <v>4.426877470355731</v>
      </c>
      <c r="N16" s="58">
        <v>2.5</v>
      </c>
      <c r="O16" s="58">
        <v>2.5</v>
      </c>
      <c r="P16" s="58">
        <v>2.5</v>
      </c>
      <c r="Q16" s="62">
        <v>20</v>
      </c>
      <c r="R16" s="62"/>
      <c r="S16" s="63" t="s">
        <v>55</v>
      </c>
      <c r="T16" s="55">
        <f t="shared" si="3"/>
        <v>0</v>
      </c>
      <c r="U16" s="55">
        <f t="shared" si="4"/>
        <v>973.9130434782609</v>
      </c>
      <c r="V16" s="55">
        <f t="shared" si="5"/>
        <v>0</v>
      </c>
      <c r="W16" s="59"/>
    </row>
    <row r="17" spans="1:23" ht="12.75">
      <c r="A17" s="53">
        <v>9</v>
      </c>
      <c r="B17" s="53" t="s">
        <v>55</v>
      </c>
      <c r="C17" s="81"/>
      <c r="D17" s="81"/>
      <c r="E17" s="81"/>
      <c r="F17" s="81">
        <v>14</v>
      </c>
      <c r="G17" s="54" t="s">
        <v>99</v>
      </c>
      <c r="H17" s="55">
        <f t="shared" si="0"/>
        <v>896</v>
      </c>
      <c r="I17" s="55">
        <f t="shared" si="1"/>
        <v>973.9130434782609</v>
      </c>
      <c r="J17" s="62">
        <v>0.92</v>
      </c>
      <c r="K17" s="62">
        <v>220</v>
      </c>
      <c r="L17" s="62" t="s">
        <v>77</v>
      </c>
      <c r="M17" s="58">
        <f t="shared" si="2"/>
        <v>4.426877470355731</v>
      </c>
      <c r="N17" s="58">
        <v>2.5</v>
      </c>
      <c r="O17" s="58">
        <v>2.5</v>
      </c>
      <c r="P17" s="58">
        <v>2.5</v>
      </c>
      <c r="Q17" s="62">
        <v>20</v>
      </c>
      <c r="R17" s="62"/>
      <c r="S17" s="63" t="s">
        <v>55</v>
      </c>
      <c r="T17" s="55">
        <f t="shared" si="3"/>
        <v>0</v>
      </c>
      <c r="U17" s="55">
        <f t="shared" si="4"/>
        <v>0</v>
      </c>
      <c r="V17" s="55">
        <f t="shared" si="5"/>
        <v>973.9130434782609</v>
      </c>
      <c r="W17" s="59"/>
    </row>
    <row r="18" spans="1:23" ht="12.75">
      <c r="A18" s="53">
        <v>10</v>
      </c>
      <c r="B18" s="53" t="s">
        <v>25</v>
      </c>
      <c r="C18" s="65"/>
      <c r="D18" s="65"/>
      <c r="E18" s="65"/>
      <c r="F18" s="65">
        <v>24</v>
      </c>
      <c r="G18" s="54" t="s">
        <v>99</v>
      </c>
      <c r="H18" s="55">
        <f t="shared" si="0"/>
        <v>1536</v>
      </c>
      <c r="I18" s="55">
        <f t="shared" si="1"/>
        <v>1669.5652173913043</v>
      </c>
      <c r="J18" s="62">
        <v>0.92</v>
      </c>
      <c r="K18" s="62">
        <v>220</v>
      </c>
      <c r="L18" s="62" t="s">
        <v>77</v>
      </c>
      <c r="M18" s="58">
        <f t="shared" si="2"/>
        <v>7.58893280632411</v>
      </c>
      <c r="N18" s="58">
        <v>2.5</v>
      </c>
      <c r="O18" s="58">
        <v>2.5</v>
      </c>
      <c r="P18" s="58">
        <v>2.5</v>
      </c>
      <c r="Q18" s="62">
        <v>20</v>
      </c>
      <c r="R18" s="62"/>
      <c r="S18" s="63" t="s">
        <v>55</v>
      </c>
      <c r="T18" s="55">
        <f t="shared" si="3"/>
        <v>1669.5652173913043</v>
      </c>
      <c r="U18" s="55">
        <f t="shared" si="4"/>
        <v>0</v>
      </c>
      <c r="V18" s="55">
        <f t="shared" si="5"/>
        <v>0</v>
      </c>
      <c r="W18" s="59"/>
    </row>
    <row r="19" spans="1:23" ht="12.75">
      <c r="A19" s="53">
        <v>11</v>
      </c>
      <c r="B19" s="53" t="s">
        <v>53</v>
      </c>
      <c r="C19" s="65"/>
      <c r="D19" s="65"/>
      <c r="E19" s="65"/>
      <c r="F19" s="65">
        <v>14</v>
      </c>
      <c r="G19" s="54" t="s">
        <v>99</v>
      </c>
      <c r="H19" s="55">
        <f t="shared" si="0"/>
        <v>896</v>
      </c>
      <c r="I19" s="55">
        <f t="shared" si="1"/>
        <v>973.9130434782609</v>
      </c>
      <c r="J19" s="62">
        <v>0.92</v>
      </c>
      <c r="K19" s="62">
        <v>220</v>
      </c>
      <c r="L19" s="62" t="s">
        <v>77</v>
      </c>
      <c r="M19" s="58">
        <f t="shared" si="2"/>
        <v>4.426877470355731</v>
      </c>
      <c r="N19" s="58">
        <v>2.5</v>
      </c>
      <c r="O19" s="58">
        <v>2.5</v>
      </c>
      <c r="P19" s="58">
        <v>2.5</v>
      </c>
      <c r="Q19" s="62">
        <v>20</v>
      </c>
      <c r="R19" s="62"/>
      <c r="S19" s="63" t="s">
        <v>55</v>
      </c>
      <c r="T19" s="55">
        <f t="shared" si="3"/>
        <v>0</v>
      </c>
      <c r="U19" s="55">
        <f t="shared" si="4"/>
        <v>973.9130434782609</v>
      </c>
      <c r="V19" s="55">
        <f t="shared" si="5"/>
        <v>0</v>
      </c>
      <c r="W19" s="59"/>
    </row>
    <row r="20" spans="1:23" ht="12.75">
      <c r="A20" s="53">
        <v>12</v>
      </c>
      <c r="B20" s="53" t="s">
        <v>55</v>
      </c>
      <c r="C20" s="65"/>
      <c r="D20" s="65"/>
      <c r="E20" s="65"/>
      <c r="F20" s="65">
        <v>24</v>
      </c>
      <c r="G20" s="54" t="s">
        <v>99</v>
      </c>
      <c r="H20" s="55">
        <f t="shared" si="0"/>
        <v>1536</v>
      </c>
      <c r="I20" s="55">
        <f t="shared" si="1"/>
        <v>1669.5652173913043</v>
      </c>
      <c r="J20" s="62">
        <v>0.92</v>
      </c>
      <c r="K20" s="62">
        <v>220</v>
      </c>
      <c r="L20" s="62" t="s">
        <v>77</v>
      </c>
      <c r="M20" s="58">
        <f t="shared" si="2"/>
        <v>7.58893280632411</v>
      </c>
      <c r="N20" s="58">
        <v>2.5</v>
      </c>
      <c r="O20" s="58">
        <v>2.5</v>
      </c>
      <c r="P20" s="58">
        <v>2.5</v>
      </c>
      <c r="Q20" s="62">
        <v>20</v>
      </c>
      <c r="R20" s="62"/>
      <c r="S20" s="63" t="s">
        <v>55</v>
      </c>
      <c r="T20" s="55">
        <f t="shared" si="3"/>
        <v>0</v>
      </c>
      <c r="U20" s="55">
        <f t="shared" si="4"/>
        <v>0</v>
      </c>
      <c r="V20" s="55">
        <f t="shared" si="5"/>
        <v>1669.5652173913043</v>
      </c>
      <c r="W20" s="59"/>
    </row>
    <row r="21" spans="1:23" ht="12.75">
      <c r="A21" s="53">
        <v>13</v>
      </c>
      <c r="B21" s="53" t="s">
        <v>25</v>
      </c>
      <c r="C21" s="53"/>
      <c r="D21" s="53"/>
      <c r="E21" s="53">
        <v>1</v>
      </c>
      <c r="F21" s="53">
        <v>22</v>
      </c>
      <c r="G21" s="54" t="s">
        <v>99</v>
      </c>
      <c r="H21" s="55">
        <f t="shared" si="0"/>
        <v>1460</v>
      </c>
      <c r="I21" s="55">
        <f t="shared" si="1"/>
        <v>1586.9565217391303</v>
      </c>
      <c r="J21" s="62">
        <v>0.92</v>
      </c>
      <c r="K21" s="62">
        <v>220</v>
      </c>
      <c r="L21" s="62" t="s">
        <v>77</v>
      </c>
      <c r="M21" s="58">
        <f t="shared" si="2"/>
        <v>7.213438735177865</v>
      </c>
      <c r="N21" s="58">
        <v>2.5</v>
      </c>
      <c r="O21" s="58">
        <v>2.5</v>
      </c>
      <c r="P21" s="58">
        <v>2.5</v>
      </c>
      <c r="Q21" s="62">
        <v>20</v>
      </c>
      <c r="R21" s="62"/>
      <c r="S21" s="63" t="s">
        <v>55</v>
      </c>
      <c r="T21" s="55">
        <f t="shared" si="3"/>
        <v>1586.9565217391303</v>
      </c>
      <c r="U21" s="55">
        <f t="shared" si="4"/>
        <v>0</v>
      </c>
      <c r="V21" s="55">
        <f t="shared" si="5"/>
        <v>0</v>
      </c>
      <c r="W21" s="59"/>
    </row>
    <row r="22" spans="1:23" ht="12.75">
      <c r="A22" s="53">
        <v>16</v>
      </c>
      <c r="B22" s="53" t="s">
        <v>25</v>
      </c>
      <c r="C22" s="86">
        <v>12</v>
      </c>
      <c r="D22" s="86">
        <v>4</v>
      </c>
      <c r="E22" s="86"/>
      <c r="F22" s="86"/>
      <c r="G22" s="54" t="s">
        <v>99</v>
      </c>
      <c r="H22" s="55">
        <f t="shared" si="0"/>
        <v>352</v>
      </c>
      <c r="I22" s="55">
        <f t="shared" si="1"/>
        <v>382.6086956521739</v>
      </c>
      <c r="J22" s="62">
        <v>0.92</v>
      </c>
      <c r="K22" s="62">
        <v>220</v>
      </c>
      <c r="L22" s="62" t="s">
        <v>77</v>
      </c>
      <c r="M22" s="58">
        <f t="shared" si="2"/>
        <v>1.7391304347826086</v>
      </c>
      <c r="N22" s="58">
        <v>2.5</v>
      </c>
      <c r="O22" s="58">
        <v>2.5</v>
      </c>
      <c r="P22" s="58">
        <v>2.5</v>
      </c>
      <c r="Q22" s="62">
        <v>20</v>
      </c>
      <c r="R22" s="62"/>
      <c r="S22" s="63" t="s">
        <v>55</v>
      </c>
      <c r="T22" s="55">
        <f t="shared" si="3"/>
        <v>382.6086956521739</v>
      </c>
      <c r="U22" s="55">
        <f t="shared" si="4"/>
        <v>0</v>
      </c>
      <c r="V22" s="55">
        <f t="shared" si="5"/>
        <v>0</v>
      </c>
      <c r="W22" s="59"/>
    </row>
    <row r="23" spans="1:23" ht="12.75">
      <c r="A23" s="53">
        <v>17</v>
      </c>
      <c r="B23" s="53" t="s">
        <v>53</v>
      </c>
      <c r="C23" s="86"/>
      <c r="D23" s="86"/>
      <c r="E23" s="86"/>
      <c r="F23" s="86"/>
      <c r="G23" s="60" t="s">
        <v>57</v>
      </c>
      <c r="H23" s="61"/>
      <c r="I23" s="61"/>
      <c r="J23" s="62"/>
      <c r="K23" s="62"/>
      <c r="L23" s="62"/>
      <c r="M23" s="58"/>
      <c r="N23" s="58"/>
      <c r="O23" s="58"/>
      <c r="P23" s="58"/>
      <c r="Q23" s="62"/>
      <c r="R23" s="62"/>
      <c r="S23" s="63"/>
      <c r="T23" s="55">
        <f t="shared" si="3"/>
        <v>0</v>
      </c>
      <c r="U23" s="55"/>
      <c r="V23" s="55"/>
      <c r="W23" s="55"/>
    </row>
    <row r="24" spans="1:23" s="66" customFormat="1" ht="12.75">
      <c r="A24" s="53">
        <v>18</v>
      </c>
      <c r="B24" s="53" t="s">
        <v>55</v>
      </c>
      <c r="C24" s="86"/>
      <c r="D24" s="86"/>
      <c r="E24" s="86"/>
      <c r="F24" s="86"/>
      <c r="G24" s="60" t="s">
        <v>57</v>
      </c>
      <c r="H24" s="61"/>
      <c r="I24" s="61"/>
      <c r="J24" s="62"/>
      <c r="K24" s="62"/>
      <c r="L24" s="62"/>
      <c r="M24" s="58"/>
      <c r="N24" s="58"/>
      <c r="O24" s="58"/>
      <c r="P24" s="58"/>
      <c r="Q24" s="62"/>
      <c r="R24" s="62"/>
      <c r="S24" s="64"/>
      <c r="T24" s="65"/>
      <c r="U24" s="65"/>
      <c r="V24" s="65"/>
      <c r="W24" s="65"/>
    </row>
    <row r="25" spans="1:23" s="66" customFormat="1" ht="12.75">
      <c r="A25" s="53">
        <v>19</v>
      </c>
      <c r="B25" s="53" t="s">
        <v>25</v>
      </c>
      <c r="C25" s="86"/>
      <c r="D25" s="86"/>
      <c r="E25" s="86"/>
      <c r="F25" s="86"/>
      <c r="G25" s="60" t="s">
        <v>57</v>
      </c>
      <c r="H25" s="61"/>
      <c r="I25" s="61"/>
      <c r="J25" s="62"/>
      <c r="K25" s="62"/>
      <c r="L25" s="62"/>
      <c r="M25" s="58"/>
      <c r="N25" s="58"/>
      <c r="O25" s="58"/>
      <c r="P25" s="58"/>
      <c r="Q25" s="62"/>
      <c r="R25" s="62"/>
      <c r="S25" s="64"/>
      <c r="T25" s="65"/>
      <c r="U25" s="65"/>
      <c r="V25" s="65"/>
      <c r="W25" s="65"/>
    </row>
    <row r="26" spans="1:23" ht="12.75">
      <c r="A26" s="67" t="s">
        <v>58</v>
      </c>
      <c r="B26" s="67"/>
      <c r="C26" s="67"/>
      <c r="D26" s="67"/>
      <c r="E26" s="67"/>
      <c r="F26" s="67"/>
      <c r="G26" s="84"/>
      <c r="H26" s="68">
        <f>SUM(H9:H22)</f>
        <v>13908</v>
      </c>
      <c r="I26" s="68">
        <f>SUM(I9:I22)</f>
        <v>15117.391304347824</v>
      </c>
      <c r="J26" s="69">
        <v>0.92</v>
      </c>
      <c r="K26" s="69">
        <v>380</v>
      </c>
      <c r="L26" s="69" t="s">
        <v>59</v>
      </c>
      <c r="M26" s="112">
        <f>I26/660</f>
        <v>22.905138339920946</v>
      </c>
      <c r="N26" s="71" t="s">
        <v>100</v>
      </c>
      <c r="O26" s="72">
        <v>6</v>
      </c>
      <c r="P26" s="72">
        <v>6</v>
      </c>
      <c r="Q26" s="68">
        <v>32</v>
      </c>
      <c r="R26" s="68"/>
      <c r="S26" s="69" t="s">
        <v>55</v>
      </c>
      <c r="T26" s="68">
        <f>SUM(T9:T25)</f>
        <v>6630.434782608695</v>
      </c>
      <c r="U26" s="68">
        <f>SUM(U9:U25)</f>
        <v>3895.6521739130435</v>
      </c>
      <c r="V26" s="68">
        <f>SUM(V9:V25)</f>
        <v>4591.304347826087</v>
      </c>
      <c r="W26" s="68">
        <f>SUM(W9:W25)</f>
        <v>0</v>
      </c>
    </row>
  </sheetData>
  <sheetProtection selectLockedCells="1" selectUnlockedCells="1"/>
  <mergeCells count="19">
    <mergeCell ref="A1:W2"/>
    <mergeCell ref="A3:W3"/>
    <mergeCell ref="A4:B8"/>
    <mergeCell ref="C4:F6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W7"/>
    <mergeCell ref="A26:F2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V17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7</v>
      </c>
      <c r="E9" s="81"/>
      <c r="F9" s="54" t="s">
        <v>89</v>
      </c>
      <c r="G9" s="55">
        <f aca="true" t="shared" si="0" ref="G9:G13">(C$8*C9)+(D$8*D9)</f>
        <v>1400</v>
      </c>
      <c r="H9" s="55">
        <f aca="true" t="shared" si="1" ref="H9:H13">G9/I9</f>
        <v>1521.7391304347825</v>
      </c>
      <c r="I9" s="62">
        <v>0.92</v>
      </c>
      <c r="J9" s="62">
        <v>220</v>
      </c>
      <c r="K9" s="62" t="s">
        <v>77</v>
      </c>
      <c r="L9" s="58">
        <f aca="true" t="shared" si="2" ref="L9:L13">H9/J9</f>
        <v>6.916996047430829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14">IF((B9="A"),H9," ")</f>
        <v>1521.7391304347825</v>
      </c>
      <c r="T9" s="55">
        <f aca="true" t="shared" si="4" ref="T9:T13">IF((B9="B"),H9," ")</f>
        <v>0</v>
      </c>
      <c r="U9" s="55">
        <f aca="true" t="shared" si="5" ref="U9:U13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7</v>
      </c>
      <c r="E10" s="81"/>
      <c r="F10" s="54" t="s">
        <v>89</v>
      </c>
      <c r="G10" s="55">
        <f t="shared" si="0"/>
        <v>1400</v>
      </c>
      <c r="H10" s="55">
        <f t="shared" si="1"/>
        <v>1521.7391304347825</v>
      </c>
      <c r="I10" s="62">
        <v>0.92</v>
      </c>
      <c r="J10" s="62">
        <v>220</v>
      </c>
      <c r="K10" s="62" t="s">
        <v>77</v>
      </c>
      <c r="L10" s="58">
        <f t="shared" si="2"/>
        <v>6.916996047430829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1521.7391304347825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7</v>
      </c>
      <c r="E11" s="81"/>
      <c r="F11" s="54" t="s">
        <v>89</v>
      </c>
      <c r="G11" s="55">
        <f t="shared" si="0"/>
        <v>1400</v>
      </c>
      <c r="H11" s="55">
        <f t="shared" si="1"/>
        <v>1521.7391304347825</v>
      </c>
      <c r="I11" s="62">
        <v>0.92</v>
      </c>
      <c r="J11" s="62">
        <v>220</v>
      </c>
      <c r="K11" s="62" t="s">
        <v>77</v>
      </c>
      <c r="L11" s="58">
        <f t="shared" si="2"/>
        <v>6.916996047430829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1521.7391304347825</v>
      </c>
      <c r="V11" s="59"/>
    </row>
    <row r="12" spans="1:22" ht="12.75">
      <c r="A12" s="53">
        <v>4</v>
      </c>
      <c r="B12" s="53" t="s">
        <v>25</v>
      </c>
      <c r="C12" s="81"/>
      <c r="D12" s="81">
        <v>5</v>
      </c>
      <c r="E12" s="81"/>
      <c r="F12" s="54" t="s">
        <v>89</v>
      </c>
      <c r="G12" s="55">
        <f t="shared" si="0"/>
        <v>1000</v>
      </c>
      <c r="H12" s="55">
        <f t="shared" si="1"/>
        <v>1086.9565217391305</v>
      </c>
      <c r="I12" s="62">
        <v>0.92</v>
      </c>
      <c r="J12" s="62">
        <v>220</v>
      </c>
      <c r="K12" s="62" t="s">
        <v>77</v>
      </c>
      <c r="L12" s="58">
        <f t="shared" si="2"/>
        <v>4.940711462450593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1086.9565217391305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6</v>
      </c>
      <c r="E13" s="81"/>
      <c r="F13" s="54" t="s">
        <v>89</v>
      </c>
      <c r="G13" s="55">
        <f t="shared" si="0"/>
        <v>1200</v>
      </c>
      <c r="H13" s="55">
        <f t="shared" si="1"/>
        <v>1304.3478260869565</v>
      </c>
      <c r="I13" s="62">
        <v>0.92</v>
      </c>
      <c r="J13" s="62">
        <v>220</v>
      </c>
      <c r="K13" s="62" t="s">
        <v>77</v>
      </c>
      <c r="L13" s="58">
        <f t="shared" si="2"/>
        <v>5.928853754940711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1304.3478260869565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2"/>
      <c r="D14" s="82"/>
      <c r="E14" s="82"/>
      <c r="F14" s="60" t="s">
        <v>57</v>
      </c>
      <c r="G14" s="61"/>
      <c r="H14" s="61"/>
      <c r="I14" s="62"/>
      <c r="J14" s="62"/>
      <c r="K14" s="62"/>
      <c r="L14" s="58"/>
      <c r="M14" s="58"/>
      <c r="N14" s="58"/>
      <c r="O14" s="58"/>
      <c r="P14" s="62"/>
      <c r="Q14" s="62"/>
      <c r="R14" s="63"/>
      <c r="S14" s="55">
        <f t="shared" si="3"/>
        <v>0</v>
      </c>
      <c r="T14" s="55"/>
      <c r="U14" s="55"/>
      <c r="V14" s="55"/>
    </row>
    <row r="15" spans="1:22" s="66" customFormat="1" ht="12.75">
      <c r="A15" s="53">
        <v>7</v>
      </c>
      <c r="B15" s="53" t="s">
        <v>25</v>
      </c>
      <c r="C15" s="82"/>
      <c r="D15" s="82"/>
      <c r="E15" s="82"/>
      <c r="F15" s="60" t="s">
        <v>57</v>
      </c>
      <c r="G15" s="61"/>
      <c r="H15" s="61"/>
      <c r="I15" s="62"/>
      <c r="J15" s="62"/>
      <c r="K15" s="62"/>
      <c r="L15" s="58"/>
      <c r="M15" s="58"/>
      <c r="N15" s="58"/>
      <c r="O15" s="58"/>
      <c r="P15" s="62"/>
      <c r="Q15" s="62"/>
      <c r="R15" s="64"/>
      <c r="S15" s="65"/>
      <c r="T15" s="65"/>
      <c r="U15" s="65"/>
      <c r="V15" s="65"/>
    </row>
    <row r="16" spans="1:22" s="66" customFormat="1" ht="12.75">
      <c r="A16" s="53">
        <v>8</v>
      </c>
      <c r="B16" s="53" t="s">
        <v>53</v>
      </c>
      <c r="C16" s="82"/>
      <c r="D16" s="82"/>
      <c r="E16" s="82"/>
      <c r="F16" s="60" t="s">
        <v>57</v>
      </c>
      <c r="G16" s="61"/>
      <c r="H16" s="61"/>
      <c r="I16" s="62"/>
      <c r="J16" s="62"/>
      <c r="K16" s="62"/>
      <c r="L16" s="58"/>
      <c r="M16" s="58"/>
      <c r="N16" s="58"/>
      <c r="O16" s="58"/>
      <c r="P16" s="62"/>
      <c r="Q16" s="62"/>
      <c r="R16" s="64"/>
      <c r="S16" s="65"/>
      <c r="T16" s="65"/>
      <c r="U16" s="65"/>
      <c r="V16" s="65"/>
    </row>
    <row r="17" spans="1:22" ht="12.75">
      <c r="A17" s="67" t="s">
        <v>58</v>
      </c>
      <c r="B17" s="67"/>
      <c r="C17" s="67"/>
      <c r="D17" s="67"/>
      <c r="E17" s="67"/>
      <c r="F17" s="84"/>
      <c r="G17" s="68">
        <f>SUM(G9:G13)</f>
        <v>6400</v>
      </c>
      <c r="H17" s="68">
        <f>SUM(H9:H13)</f>
        <v>6956.521739130434</v>
      </c>
      <c r="I17" s="69">
        <v>0.92</v>
      </c>
      <c r="J17" s="69">
        <v>380</v>
      </c>
      <c r="K17" s="69" t="s">
        <v>59</v>
      </c>
      <c r="L17" s="112">
        <f>H17/660</f>
        <v>10.54018445322793</v>
      </c>
      <c r="M17" s="71" t="s">
        <v>100</v>
      </c>
      <c r="N17" s="72">
        <v>6</v>
      </c>
      <c r="O17" s="72">
        <v>6</v>
      </c>
      <c r="P17" s="68">
        <v>32</v>
      </c>
      <c r="Q17" s="68"/>
      <c r="R17" s="69" t="s">
        <v>55</v>
      </c>
      <c r="S17" s="68">
        <f>SUM(S9:S16)</f>
        <v>2608.695652173913</v>
      </c>
      <c r="T17" s="68">
        <f>SUM(T9:T16)</f>
        <v>2826.086956521739</v>
      </c>
      <c r="U17" s="68">
        <f>SUM(U9:U16)</f>
        <v>1521.7391304347825</v>
      </c>
      <c r="V17" s="68">
        <f>SUM(V9:V16)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17:E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V18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141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6</v>
      </c>
      <c r="E9" s="81"/>
      <c r="F9" s="54" t="s">
        <v>89</v>
      </c>
      <c r="G9" s="55">
        <f aca="true" t="shared" si="0" ref="G9:G14">(C$8*C9)+(D$8*D9)</f>
        <v>1200</v>
      </c>
      <c r="H9" s="55">
        <f aca="true" t="shared" si="1" ref="H9:H14">G9/I9</f>
        <v>1304.3478260869565</v>
      </c>
      <c r="I9" s="62">
        <v>0.92</v>
      </c>
      <c r="J9" s="62">
        <v>220</v>
      </c>
      <c r="K9" s="62" t="s">
        <v>77</v>
      </c>
      <c r="L9" s="58">
        <f aca="true" t="shared" si="2" ref="L9:L14">H9/J9</f>
        <v>5.928853754940711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15">IF((B9="A"),H9," ")</f>
        <v>1304.3478260869565</v>
      </c>
      <c r="T9" s="55">
        <f aca="true" t="shared" si="4" ref="T9:T14">IF((B9="B"),H9," ")</f>
        <v>0</v>
      </c>
      <c r="U9" s="55">
        <f aca="true" t="shared" si="5" ref="U9:U14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6</v>
      </c>
      <c r="E10" s="81"/>
      <c r="F10" s="54" t="s">
        <v>89</v>
      </c>
      <c r="G10" s="55">
        <f t="shared" si="0"/>
        <v>1200</v>
      </c>
      <c r="H10" s="55">
        <f t="shared" si="1"/>
        <v>1304.3478260869565</v>
      </c>
      <c r="I10" s="62">
        <v>0.92</v>
      </c>
      <c r="J10" s="62">
        <v>220</v>
      </c>
      <c r="K10" s="62" t="s">
        <v>77</v>
      </c>
      <c r="L10" s="58">
        <f t="shared" si="2"/>
        <v>5.928853754940711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1304.3478260869565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6</v>
      </c>
      <c r="E11" s="81"/>
      <c r="F11" s="54" t="s">
        <v>89</v>
      </c>
      <c r="G11" s="55">
        <f t="shared" si="0"/>
        <v>1200</v>
      </c>
      <c r="H11" s="55">
        <f t="shared" si="1"/>
        <v>1304.3478260869565</v>
      </c>
      <c r="I11" s="62">
        <v>0.92</v>
      </c>
      <c r="J11" s="62">
        <v>220</v>
      </c>
      <c r="K11" s="62" t="s">
        <v>77</v>
      </c>
      <c r="L11" s="58">
        <f t="shared" si="2"/>
        <v>5.928853754940711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1304.3478260869565</v>
      </c>
      <c r="V11" s="59"/>
    </row>
    <row r="12" spans="1:22" ht="12.75">
      <c r="A12" s="53">
        <v>4</v>
      </c>
      <c r="B12" s="53" t="s">
        <v>25</v>
      </c>
      <c r="C12" s="81"/>
      <c r="D12" s="81">
        <v>6</v>
      </c>
      <c r="E12" s="81"/>
      <c r="F12" s="54" t="s">
        <v>89</v>
      </c>
      <c r="G12" s="55">
        <f t="shared" si="0"/>
        <v>1200</v>
      </c>
      <c r="H12" s="55">
        <f t="shared" si="1"/>
        <v>1304.3478260869565</v>
      </c>
      <c r="I12" s="62">
        <v>0.92</v>
      </c>
      <c r="J12" s="62">
        <v>220</v>
      </c>
      <c r="K12" s="62" t="s">
        <v>77</v>
      </c>
      <c r="L12" s="58">
        <f t="shared" si="2"/>
        <v>5.928853754940711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1304.3478260869565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6</v>
      </c>
      <c r="E13" s="81"/>
      <c r="F13" s="54" t="s">
        <v>89</v>
      </c>
      <c r="G13" s="55">
        <f t="shared" si="0"/>
        <v>1200</v>
      </c>
      <c r="H13" s="55">
        <f t="shared" si="1"/>
        <v>1304.3478260869565</v>
      </c>
      <c r="I13" s="62">
        <v>0.92</v>
      </c>
      <c r="J13" s="62">
        <v>220</v>
      </c>
      <c r="K13" s="62" t="s">
        <v>77</v>
      </c>
      <c r="L13" s="58">
        <f t="shared" si="2"/>
        <v>5.928853754940711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1304.3478260869565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1"/>
      <c r="D14" s="81">
        <v>3</v>
      </c>
      <c r="E14" s="81"/>
      <c r="F14" s="54" t="s">
        <v>89</v>
      </c>
      <c r="G14" s="55">
        <f t="shared" si="0"/>
        <v>600</v>
      </c>
      <c r="H14" s="55">
        <f t="shared" si="1"/>
        <v>652.1739130434783</v>
      </c>
      <c r="I14" s="62">
        <v>0.92</v>
      </c>
      <c r="J14" s="62">
        <v>220</v>
      </c>
      <c r="K14" s="62" t="s">
        <v>77</v>
      </c>
      <c r="L14" s="58">
        <f t="shared" si="2"/>
        <v>2.9644268774703555</v>
      </c>
      <c r="M14" s="58">
        <v>2.5</v>
      </c>
      <c r="N14" s="58">
        <v>2.5</v>
      </c>
      <c r="O14" s="58">
        <v>2.5</v>
      </c>
      <c r="P14" s="62">
        <v>20</v>
      </c>
      <c r="Q14" s="62"/>
      <c r="R14" s="63" t="s">
        <v>55</v>
      </c>
      <c r="S14" s="55">
        <f t="shared" si="3"/>
        <v>0</v>
      </c>
      <c r="T14" s="55">
        <f t="shared" si="4"/>
        <v>0</v>
      </c>
      <c r="U14" s="55">
        <f t="shared" si="5"/>
        <v>652.1739130434783</v>
      </c>
      <c r="V14" s="59"/>
    </row>
    <row r="15" spans="1:22" ht="12.75">
      <c r="A15" s="53">
        <v>7</v>
      </c>
      <c r="B15" s="53" t="s">
        <v>25</v>
      </c>
      <c r="C15" s="82"/>
      <c r="D15" s="82"/>
      <c r="E15" s="82"/>
      <c r="F15" s="60" t="s">
        <v>57</v>
      </c>
      <c r="G15" s="61"/>
      <c r="H15" s="61"/>
      <c r="I15" s="62"/>
      <c r="J15" s="62"/>
      <c r="K15" s="62"/>
      <c r="L15" s="58"/>
      <c r="M15" s="58"/>
      <c r="N15" s="58"/>
      <c r="O15" s="58"/>
      <c r="P15" s="62"/>
      <c r="Q15" s="62"/>
      <c r="R15" s="63"/>
      <c r="S15" s="55">
        <f t="shared" si="3"/>
        <v>0</v>
      </c>
      <c r="T15" s="55"/>
      <c r="U15" s="55"/>
      <c r="V15" s="55"/>
    </row>
    <row r="16" spans="1:22" s="66" customFormat="1" ht="12.75">
      <c r="A16" s="53">
        <v>8</v>
      </c>
      <c r="B16" s="53" t="s">
        <v>53</v>
      </c>
      <c r="C16" s="82"/>
      <c r="D16" s="82"/>
      <c r="E16" s="82"/>
      <c r="F16" s="60" t="s">
        <v>57</v>
      </c>
      <c r="G16" s="61"/>
      <c r="H16" s="61"/>
      <c r="I16" s="62"/>
      <c r="J16" s="62"/>
      <c r="K16" s="62"/>
      <c r="L16" s="58"/>
      <c r="M16" s="58"/>
      <c r="N16" s="58"/>
      <c r="O16" s="58"/>
      <c r="P16" s="62"/>
      <c r="Q16" s="62"/>
      <c r="R16" s="64"/>
      <c r="S16" s="65"/>
      <c r="T16" s="65"/>
      <c r="U16" s="65"/>
      <c r="V16" s="65"/>
    </row>
    <row r="17" spans="1:22" s="66" customFormat="1" ht="12.75">
      <c r="A17" s="53">
        <v>9</v>
      </c>
      <c r="B17" s="53" t="s">
        <v>55</v>
      </c>
      <c r="C17" s="82"/>
      <c r="D17" s="82"/>
      <c r="E17" s="82"/>
      <c r="F17" s="60" t="s">
        <v>57</v>
      </c>
      <c r="G17" s="61"/>
      <c r="H17" s="61"/>
      <c r="I17" s="62"/>
      <c r="J17" s="62"/>
      <c r="K17" s="62"/>
      <c r="L17" s="58"/>
      <c r="M17" s="58"/>
      <c r="N17" s="58"/>
      <c r="O17" s="58"/>
      <c r="P17" s="62"/>
      <c r="Q17" s="62"/>
      <c r="R17" s="64"/>
      <c r="S17" s="65"/>
      <c r="T17" s="65"/>
      <c r="U17" s="65"/>
      <c r="V17" s="65"/>
    </row>
    <row r="18" spans="1:22" ht="12.75">
      <c r="A18" s="67" t="s">
        <v>58</v>
      </c>
      <c r="B18" s="67"/>
      <c r="C18" s="67"/>
      <c r="D18" s="67"/>
      <c r="E18" s="67"/>
      <c r="F18" s="84"/>
      <c r="G18" s="68">
        <f>SUM(G9:G14)</f>
        <v>6600</v>
      </c>
      <c r="H18" s="68">
        <f>SUM(H9:H14)</f>
        <v>7173.91304347826</v>
      </c>
      <c r="I18" s="69">
        <v>0.92</v>
      </c>
      <c r="J18" s="69">
        <v>380</v>
      </c>
      <c r="K18" s="69" t="s">
        <v>59</v>
      </c>
      <c r="L18" s="112">
        <f>H18/660</f>
        <v>10.869565217391303</v>
      </c>
      <c r="M18" s="71" t="s">
        <v>100</v>
      </c>
      <c r="N18" s="72">
        <v>6</v>
      </c>
      <c r="O18" s="72">
        <v>6</v>
      </c>
      <c r="P18" s="68">
        <v>32</v>
      </c>
      <c r="Q18" s="68"/>
      <c r="R18" s="69" t="s">
        <v>55</v>
      </c>
      <c r="S18" s="68">
        <f>SUM(S9:S17)</f>
        <v>2608.695652173913</v>
      </c>
      <c r="T18" s="68">
        <f>SUM(T9:T17)</f>
        <v>2608.695652173913</v>
      </c>
      <c r="U18" s="68">
        <f>SUM(U9:U17)</f>
        <v>1956.5217391304348</v>
      </c>
      <c r="V18" s="68">
        <f>SUM(V9:V17)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18:E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U14"/>
  <sheetViews>
    <sheetView zoomScale="80" zoomScaleNormal="80" workbookViewId="0" topLeftCell="A1">
      <selection activeCell="H47" sqref="H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9.57421875" style="0" customWidth="1"/>
    <col min="4" max="4" width="9.421875" style="0" customWidth="1"/>
    <col min="5" max="5" width="23.8515625" style="0" customWidth="1"/>
    <col min="6" max="6" width="13.8515625" style="0" customWidth="1"/>
    <col min="7" max="7" width="14.7109375" style="0" customWidth="1"/>
    <col min="8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6.7109375" style="0" customWidth="1"/>
    <col min="13" max="13" width="7.57421875" style="0" customWidth="1"/>
    <col min="14" max="14" width="7.140625" style="0" customWidth="1"/>
    <col min="15" max="15" width="8.00390625" style="0" customWidth="1"/>
    <col min="16" max="17" width="7.8515625" style="0" customWidth="1"/>
  </cols>
  <sheetData>
    <row r="1" spans="1:21" ht="12.75" customHeight="1">
      <c r="A1" s="87" t="s">
        <v>142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2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2.75" customHeight="1">
      <c r="A4" s="49" t="s">
        <v>33</v>
      </c>
      <c r="B4" s="49"/>
      <c r="C4" s="88" t="s">
        <v>86</v>
      </c>
      <c r="D4" s="88"/>
      <c r="E4" s="88" t="s">
        <v>117</v>
      </c>
      <c r="F4" s="88" t="s">
        <v>35</v>
      </c>
      <c r="G4" s="88" t="s">
        <v>36</v>
      </c>
      <c r="H4" s="89" t="s">
        <v>37</v>
      </c>
      <c r="I4" s="89" t="s">
        <v>38</v>
      </c>
      <c r="J4" s="89" t="s">
        <v>39</v>
      </c>
      <c r="K4" s="89" t="s">
        <v>118</v>
      </c>
      <c r="L4" s="89" t="s">
        <v>41</v>
      </c>
      <c r="M4" s="89" t="s">
        <v>42</v>
      </c>
      <c r="N4" s="89" t="s">
        <v>43</v>
      </c>
      <c r="O4" s="89" t="s">
        <v>44</v>
      </c>
      <c r="P4" s="89" t="s">
        <v>119</v>
      </c>
      <c r="Q4" s="89" t="s">
        <v>46</v>
      </c>
      <c r="R4" s="88" t="s">
        <v>47</v>
      </c>
      <c r="S4" s="88"/>
      <c r="T4" s="88"/>
      <c r="U4" s="88"/>
    </row>
    <row r="5" spans="1:21" ht="27.75" customHeight="1">
      <c r="A5" s="49"/>
      <c r="B5" s="49"/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8"/>
      <c r="S5" s="88"/>
      <c r="T5" s="88"/>
      <c r="U5" s="88"/>
    </row>
    <row r="6" spans="1:21" ht="12.75">
      <c r="A6" s="49"/>
      <c r="B6" s="49"/>
      <c r="C6" s="88"/>
      <c r="D6" s="88"/>
      <c r="E6" s="88"/>
      <c r="F6" s="88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8"/>
      <c r="S6" s="88"/>
      <c r="T6" s="88"/>
      <c r="U6" s="88"/>
    </row>
    <row r="7" spans="1:21" ht="12.75">
      <c r="A7" s="49"/>
      <c r="B7" s="49"/>
      <c r="C7" s="88"/>
      <c r="D7" s="88"/>
      <c r="E7" s="88"/>
      <c r="F7" s="88"/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8"/>
      <c r="S7" s="88"/>
      <c r="T7" s="88"/>
      <c r="U7" s="88"/>
    </row>
    <row r="8" spans="1:21" ht="12.75">
      <c r="A8" s="49"/>
      <c r="B8" s="49"/>
      <c r="C8" s="90">
        <v>150</v>
      </c>
      <c r="D8" s="91">
        <v>300</v>
      </c>
      <c r="E8" s="88"/>
      <c r="F8" s="88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92" t="s">
        <v>48</v>
      </c>
      <c r="S8" s="92" t="s">
        <v>49</v>
      </c>
      <c r="T8" s="92" t="s">
        <v>50</v>
      </c>
      <c r="U8" s="92" t="s">
        <v>51</v>
      </c>
    </row>
    <row r="9" spans="1:21" ht="12.75">
      <c r="A9" s="53">
        <v>1</v>
      </c>
      <c r="B9" s="53" t="s">
        <v>25</v>
      </c>
      <c r="C9" s="93"/>
      <c r="D9" s="94">
        <v>4</v>
      </c>
      <c r="E9" s="95" t="s">
        <v>143</v>
      </c>
      <c r="F9" s="96">
        <f aca="true" t="shared" si="0" ref="F9:F10">(C9*$C$8)+(D9*$D$8)</f>
        <v>1200</v>
      </c>
      <c r="G9" s="96">
        <f aca="true" t="shared" si="1" ref="G9:G10">F9/H9</f>
        <v>1304.3478260869565</v>
      </c>
      <c r="H9" s="97">
        <v>0.92</v>
      </c>
      <c r="I9" s="82">
        <v>110</v>
      </c>
      <c r="J9" s="97" t="s">
        <v>77</v>
      </c>
      <c r="K9" s="98">
        <f aca="true" t="shared" si="2" ref="K9:K10">(G9/I9)</f>
        <v>11.857707509881422</v>
      </c>
      <c r="L9" s="82">
        <v>2.5</v>
      </c>
      <c r="M9" s="82">
        <v>2.5</v>
      </c>
      <c r="N9" s="82">
        <v>2.5</v>
      </c>
      <c r="O9" s="82">
        <v>20</v>
      </c>
      <c r="P9" s="99"/>
      <c r="Q9" s="100" t="s">
        <v>55</v>
      </c>
      <c r="R9" s="55">
        <f aca="true" t="shared" si="3" ref="R9:R10">IF((B9="A"),G9," ")</f>
        <v>1304.3478260869565</v>
      </c>
      <c r="S9" s="55">
        <f aca="true" t="shared" si="4" ref="S9:S10">IF((B9="B"),G9," ")</f>
        <v>0</v>
      </c>
      <c r="T9" s="55">
        <f aca="true" t="shared" si="5" ref="T9:T10">IF((B9="C"),G9," ")</f>
        <v>0</v>
      </c>
      <c r="U9" s="86"/>
    </row>
    <row r="10" spans="1:21" ht="12.75">
      <c r="A10" s="53">
        <v>2</v>
      </c>
      <c r="B10" s="53" t="s">
        <v>53</v>
      </c>
      <c r="C10" s="93"/>
      <c r="D10" s="94"/>
      <c r="E10" s="95" t="s">
        <v>144</v>
      </c>
      <c r="F10" s="96">
        <f t="shared" si="0"/>
        <v>0</v>
      </c>
      <c r="G10" s="96">
        <f t="shared" si="1"/>
        <v>0</v>
      </c>
      <c r="H10" s="97">
        <v>0.92</v>
      </c>
      <c r="I10" s="82">
        <v>110</v>
      </c>
      <c r="J10" s="97" t="s">
        <v>77</v>
      </c>
      <c r="K10" s="98">
        <f t="shared" si="2"/>
        <v>0</v>
      </c>
      <c r="L10" s="82">
        <v>2.5</v>
      </c>
      <c r="M10" s="82">
        <v>2.5</v>
      </c>
      <c r="N10" s="82">
        <v>2.5</v>
      </c>
      <c r="O10" s="82">
        <v>20</v>
      </c>
      <c r="P10" s="99"/>
      <c r="Q10" s="100" t="s">
        <v>55</v>
      </c>
      <c r="R10" s="55">
        <f t="shared" si="3"/>
        <v>0</v>
      </c>
      <c r="S10" s="55">
        <f t="shared" si="4"/>
        <v>0</v>
      </c>
      <c r="T10" s="55">
        <f t="shared" si="5"/>
        <v>0</v>
      </c>
      <c r="U10" s="86"/>
    </row>
    <row r="11" spans="1:21" ht="12.75">
      <c r="A11" s="53">
        <v>3</v>
      </c>
      <c r="B11" s="53" t="s">
        <v>55</v>
      </c>
      <c r="C11" s="93"/>
      <c r="D11" s="94"/>
      <c r="E11" s="95" t="s">
        <v>57</v>
      </c>
      <c r="F11" s="96"/>
      <c r="G11" s="96"/>
      <c r="H11" s="97"/>
      <c r="I11" s="97"/>
      <c r="J11" s="97"/>
      <c r="K11" s="82"/>
      <c r="L11" s="82"/>
      <c r="M11" s="82"/>
      <c r="N11" s="82"/>
      <c r="O11" s="82"/>
      <c r="P11" s="99"/>
      <c r="Q11" s="100"/>
      <c r="R11" s="96"/>
      <c r="S11" s="101"/>
      <c r="T11" s="101"/>
      <c r="U11" s="86"/>
    </row>
    <row r="12" spans="1:21" ht="12.75">
      <c r="A12" s="53">
        <v>4</v>
      </c>
      <c r="B12" s="53" t="s">
        <v>25</v>
      </c>
      <c r="C12" s="93"/>
      <c r="D12" s="94"/>
      <c r="E12" s="95" t="s">
        <v>57</v>
      </c>
      <c r="F12" s="96"/>
      <c r="G12" s="86"/>
      <c r="H12" s="86"/>
      <c r="I12" s="86"/>
      <c r="J12" s="86"/>
      <c r="K12" s="86"/>
      <c r="L12" s="86"/>
      <c r="M12" s="86"/>
      <c r="N12" s="86"/>
      <c r="O12" s="82"/>
      <c r="P12" s="99"/>
      <c r="Q12" s="100"/>
      <c r="R12" s="86"/>
      <c r="S12" s="86"/>
      <c r="T12" s="101"/>
      <c r="U12" s="86"/>
    </row>
    <row r="13" spans="1:21" ht="12.75">
      <c r="A13" s="53">
        <v>5</v>
      </c>
      <c r="B13" s="53" t="s">
        <v>53</v>
      </c>
      <c r="C13" s="93"/>
      <c r="D13" s="94"/>
      <c r="E13" s="95" t="s">
        <v>57</v>
      </c>
      <c r="F13" s="102"/>
      <c r="G13" s="102"/>
      <c r="H13" s="103"/>
      <c r="I13" s="103"/>
      <c r="J13" s="103"/>
      <c r="K13" s="104"/>
      <c r="L13" s="105"/>
      <c r="M13" s="105"/>
      <c r="N13" s="105"/>
      <c r="O13" s="82"/>
      <c r="P13" s="106"/>
      <c r="Q13" s="100"/>
      <c r="R13" s="107"/>
      <c r="S13" s="107"/>
      <c r="T13" s="107"/>
      <c r="U13" s="103"/>
    </row>
    <row r="14" spans="1:21" ht="12.75">
      <c r="A14" s="67" t="s">
        <v>58</v>
      </c>
      <c r="B14" s="67"/>
      <c r="C14" s="67"/>
      <c r="D14" s="67"/>
      <c r="E14" s="108"/>
      <c r="F14" s="70">
        <f>SUM(F9:F10)</f>
        <v>1200</v>
      </c>
      <c r="G14" s="70">
        <f>SUM(G9:G10)</f>
        <v>1304.3478260869565</v>
      </c>
      <c r="H14" s="67">
        <v>0.92</v>
      </c>
      <c r="I14" s="67">
        <v>220</v>
      </c>
      <c r="J14" s="67" t="s">
        <v>77</v>
      </c>
      <c r="K14" s="109">
        <f>(G14/I14)</f>
        <v>5.928853754940711</v>
      </c>
      <c r="L14" s="109">
        <v>6</v>
      </c>
      <c r="M14" s="109">
        <v>6</v>
      </c>
      <c r="N14" s="109">
        <v>6</v>
      </c>
      <c r="O14" s="67">
        <v>32</v>
      </c>
      <c r="P14" s="110"/>
      <c r="Q14" s="111" t="s">
        <v>55</v>
      </c>
      <c r="R14" s="70">
        <f>SUM(R9:R10)</f>
        <v>1304.3478260869565</v>
      </c>
      <c r="S14" s="70">
        <f>SUM(S9:S10)</f>
        <v>0</v>
      </c>
      <c r="T14" s="70">
        <f>SUM(T9:T10)</f>
        <v>0</v>
      </c>
      <c r="U14" s="70">
        <f>SUM(U9:U10)</f>
        <v>0</v>
      </c>
    </row>
  </sheetData>
  <sheetProtection selectLockedCells="1" selectUnlockedCells="1"/>
  <mergeCells count="19">
    <mergeCell ref="A1:U2"/>
    <mergeCell ref="A3:U3"/>
    <mergeCell ref="A4:B8"/>
    <mergeCell ref="C4:D7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U7"/>
    <mergeCell ref="A14:D1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S14"/>
  <sheetViews>
    <sheetView zoomScale="80" zoomScaleNormal="80" workbookViewId="0" topLeftCell="A1">
      <selection activeCell="D14" sqref="D14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8.140625" style="0" customWidth="1"/>
    <col min="4" max="4" width="14.140625" style="0" customWidth="1"/>
    <col min="5" max="5" width="15.7109375" style="0" customWidth="1"/>
    <col min="6" max="6" width="7.14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8515625" style="0" customWidth="1"/>
    <col min="11" max="11" width="6.8515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5.7109375" style="0" customWidth="1"/>
  </cols>
  <sheetData>
    <row r="1" spans="1:19" ht="12.75" customHeight="1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 t="s">
        <v>33</v>
      </c>
      <c r="B4" s="49"/>
      <c r="C4" s="50" t="s">
        <v>62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</row>
    <row r="5" spans="1:19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</row>
    <row r="6" spans="1:19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</row>
    <row r="7" spans="1:19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</row>
    <row r="8" spans="1:19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</row>
    <row r="9" spans="1:19" ht="12.75">
      <c r="A9" s="53">
        <v>1</v>
      </c>
      <c r="B9" s="53" t="s">
        <v>25</v>
      </c>
      <c r="C9" s="54" t="s">
        <v>63</v>
      </c>
      <c r="D9" s="55">
        <v>45000</v>
      </c>
      <c r="E9" s="55">
        <f aca="true" t="shared" si="0" ref="E9:E10">D9/F9</f>
        <v>48913.043478260865</v>
      </c>
      <c r="F9" s="62">
        <v>0.92</v>
      </c>
      <c r="G9" s="62">
        <v>380</v>
      </c>
      <c r="H9" s="62" t="s">
        <v>59</v>
      </c>
      <c r="I9" s="58">
        <f aca="true" t="shared" si="1" ref="I9:I10">E9/660</f>
        <v>74.11067193675889</v>
      </c>
      <c r="J9" s="74" t="s">
        <v>64</v>
      </c>
      <c r="K9" s="75">
        <v>35</v>
      </c>
      <c r="L9" s="75">
        <v>16</v>
      </c>
      <c r="M9" s="76">
        <v>125</v>
      </c>
      <c r="N9" s="62"/>
      <c r="O9" s="63" t="s">
        <v>55</v>
      </c>
      <c r="P9" s="55">
        <f aca="true" t="shared" si="2" ref="P9:P10">IF((B9="A"),E9," ")</f>
        <v>48913.043478260865</v>
      </c>
      <c r="Q9" s="55">
        <f aca="true" t="shared" si="3" ref="Q9:Q10">IF((B9="B"),E9," ")</f>
        <v>0</v>
      </c>
      <c r="R9" s="55">
        <f aca="true" t="shared" si="4" ref="R9:R10">IF((B9="C"),E9," ")</f>
        <v>0</v>
      </c>
      <c r="S9" s="55">
        <f aca="true" t="shared" si="5" ref="S9:S10">IF((B9="ABC"),E9," ")</f>
        <v>0</v>
      </c>
    </row>
    <row r="10" spans="1:19" ht="12.75">
      <c r="A10" s="53">
        <v>2</v>
      </c>
      <c r="B10" s="53" t="s">
        <v>53</v>
      </c>
      <c r="C10" s="54" t="s">
        <v>65</v>
      </c>
      <c r="D10" s="55">
        <v>70000</v>
      </c>
      <c r="E10" s="55">
        <f t="shared" si="0"/>
        <v>76086.95652173912</v>
      </c>
      <c r="F10" s="62">
        <v>0.92</v>
      </c>
      <c r="G10" s="62">
        <v>380</v>
      </c>
      <c r="H10" s="62" t="s">
        <v>59</v>
      </c>
      <c r="I10" s="58">
        <f t="shared" si="1"/>
        <v>115.28326745718049</v>
      </c>
      <c r="J10" s="74" t="s">
        <v>66</v>
      </c>
      <c r="K10" s="75">
        <v>70</v>
      </c>
      <c r="L10" s="75">
        <v>35</v>
      </c>
      <c r="M10" s="76">
        <v>175</v>
      </c>
      <c r="N10" s="62"/>
      <c r="O10" s="63" t="s">
        <v>55</v>
      </c>
      <c r="P10" s="55">
        <f t="shared" si="2"/>
        <v>0</v>
      </c>
      <c r="Q10" s="55">
        <f t="shared" si="3"/>
        <v>76086.95652173912</v>
      </c>
      <c r="R10" s="55">
        <f t="shared" si="4"/>
        <v>0</v>
      </c>
      <c r="S10" s="55">
        <f t="shared" si="5"/>
        <v>0</v>
      </c>
    </row>
    <row r="11" spans="1:19" ht="12.75">
      <c r="A11" s="53">
        <v>3</v>
      </c>
      <c r="B11" s="53" t="s">
        <v>55</v>
      </c>
      <c r="C11" s="60" t="s">
        <v>57</v>
      </c>
      <c r="D11" s="61"/>
      <c r="E11" s="61"/>
      <c r="F11" s="62"/>
      <c r="G11" s="62"/>
      <c r="H11" s="62"/>
      <c r="I11" s="58"/>
      <c r="J11" s="58"/>
      <c r="K11" s="58"/>
      <c r="L11" s="58"/>
      <c r="M11" s="62"/>
      <c r="N11" s="62"/>
      <c r="O11" s="63"/>
      <c r="P11" s="55"/>
      <c r="Q11" s="55"/>
      <c r="R11" s="55"/>
      <c r="S11" s="55"/>
    </row>
    <row r="12" spans="1:19" s="66" customFormat="1" ht="12.75">
      <c r="A12" s="53">
        <v>4</v>
      </c>
      <c r="B12" s="53" t="s">
        <v>25</v>
      </c>
      <c r="C12" s="60" t="s">
        <v>57</v>
      </c>
      <c r="D12" s="61"/>
      <c r="E12" s="61"/>
      <c r="F12" s="62"/>
      <c r="G12" s="62"/>
      <c r="H12" s="62"/>
      <c r="I12" s="58"/>
      <c r="J12" s="58"/>
      <c r="K12" s="58"/>
      <c r="L12" s="58"/>
      <c r="M12" s="62"/>
      <c r="N12" s="62"/>
      <c r="O12" s="64"/>
      <c r="P12" s="65"/>
      <c r="Q12" s="65"/>
      <c r="R12" s="65"/>
      <c r="S12" s="65"/>
    </row>
    <row r="13" spans="1:19" s="66" customFormat="1" ht="12.75">
      <c r="A13" s="53">
        <v>5</v>
      </c>
      <c r="B13" s="53" t="s">
        <v>53</v>
      </c>
      <c r="C13" s="60" t="s">
        <v>57</v>
      </c>
      <c r="D13" s="61"/>
      <c r="E13" s="61"/>
      <c r="F13" s="62"/>
      <c r="G13" s="62"/>
      <c r="H13" s="62"/>
      <c r="I13" s="58"/>
      <c r="J13" s="58"/>
      <c r="K13" s="58"/>
      <c r="L13" s="58"/>
      <c r="M13" s="62"/>
      <c r="N13" s="62"/>
      <c r="O13" s="64"/>
      <c r="P13" s="65"/>
      <c r="Q13" s="65"/>
      <c r="R13" s="65"/>
      <c r="S13" s="65"/>
    </row>
    <row r="14" spans="1:19" ht="12.75">
      <c r="A14" s="67" t="s">
        <v>58</v>
      </c>
      <c r="B14" s="67"/>
      <c r="C14" s="67"/>
      <c r="D14" s="68">
        <f>SUM(D9:D13)</f>
        <v>115000</v>
      </c>
      <c r="E14" s="68">
        <f>SUM(E9:E13)</f>
        <v>124999.99999999999</v>
      </c>
      <c r="F14" s="69">
        <v>0.92</v>
      </c>
      <c r="G14" s="69">
        <v>380</v>
      </c>
      <c r="H14" s="69" t="s">
        <v>59</v>
      </c>
      <c r="I14" s="70">
        <f>E14/660</f>
        <v>189.39393939393938</v>
      </c>
      <c r="J14" s="71" t="s">
        <v>66</v>
      </c>
      <c r="K14" s="72">
        <v>70</v>
      </c>
      <c r="L14" s="72">
        <v>35</v>
      </c>
      <c r="M14" s="68">
        <v>175</v>
      </c>
      <c r="N14" s="68"/>
      <c r="O14" s="69" t="s">
        <v>55</v>
      </c>
      <c r="P14" s="68">
        <f>SUM(P9:P13)</f>
        <v>48913.043478260865</v>
      </c>
      <c r="Q14" s="68">
        <f>SUM(Q9:Q13)</f>
        <v>76086.95652173912</v>
      </c>
      <c r="R14" s="68">
        <f>SUM(R9:R13)</f>
        <v>0</v>
      </c>
      <c r="S14" s="68">
        <f>SUM(S9:S13)</f>
        <v>0</v>
      </c>
    </row>
  </sheetData>
  <sheetProtection selectLockedCells="1" selectUnlockedCells="1"/>
  <mergeCells count="18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4:C1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IV14"/>
  <sheetViews>
    <sheetView zoomScale="80" zoomScaleNormal="80" workbookViewId="0" topLeftCell="A1">
      <selection activeCell="D14" sqref="D14"/>
    </sheetView>
  </sheetViews>
  <sheetFormatPr defaultColWidth="9.140625" defaultRowHeight="12.75"/>
  <cols>
    <col min="1" max="1" width="5.421875" style="77" customWidth="1"/>
    <col min="2" max="2" width="7.00390625" style="77" customWidth="1"/>
    <col min="3" max="3" width="28.140625" style="77" customWidth="1"/>
    <col min="4" max="4" width="14.140625" style="77" customWidth="1"/>
    <col min="5" max="5" width="15.7109375" style="77" customWidth="1"/>
    <col min="6" max="6" width="7.140625" style="77" customWidth="1"/>
    <col min="7" max="7" width="5.7109375" style="77" customWidth="1"/>
    <col min="8" max="8" width="6.7109375" style="77" customWidth="1"/>
    <col min="9" max="9" width="6.57421875" style="77" customWidth="1"/>
    <col min="10" max="10" width="7.8515625" style="77" customWidth="1"/>
    <col min="11" max="11" width="6.8515625" style="77" customWidth="1"/>
    <col min="12" max="12" width="6.140625" style="77" customWidth="1"/>
    <col min="13" max="13" width="7.140625" style="77" customWidth="1"/>
    <col min="14" max="14" width="6.421875" style="77" customWidth="1"/>
    <col min="15" max="15" width="5.7109375" style="77" customWidth="1"/>
    <col min="16" max="16384" width="9.00390625" style="77" customWidth="1"/>
  </cols>
  <sheetData>
    <row r="1" spans="1:256" ht="12.75" customHeight="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49" t="s">
        <v>33</v>
      </c>
      <c r="B4" s="49"/>
      <c r="C4" s="50" t="s">
        <v>62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53">
        <v>1</v>
      </c>
      <c r="B9" s="53" t="s">
        <v>25</v>
      </c>
      <c r="C9" s="54" t="s">
        <v>68</v>
      </c>
      <c r="D9" s="55">
        <v>38000</v>
      </c>
      <c r="E9" s="55">
        <f aca="true" t="shared" si="0" ref="E9:E10">D9/F9</f>
        <v>41304.34782608695</v>
      </c>
      <c r="F9" s="62">
        <v>0.92</v>
      </c>
      <c r="G9" s="62">
        <v>380</v>
      </c>
      <c r="H9" s="62" t="s">
        <v>59</v>
      </c>
      <c r="I9" s="78">
        <f aca="true" t="shared" si="1" ref="I9:I10">E9/660</f>
        <v>62.58234519104084</v>
      </c>
      <c r="J9" s="74" t="s">
        <v>69</v>
      </c>
      <c r="K9" s="75">
        <v>16</v>
      </c>
      <c r="L9" s="75">
        <v>16</v>
      </c>
      <c r="M9" s="76">
        <v>60</v>
      </c>
      <c r="N9" s="62"/>
      <c r="O9" s="63" t="s">
        <v>55</v>
      </c>
      <c r="P9" s="55">
        <f aca="true" t="shared" si="2" ref="P9:P10">IF((B9="A"),E9," ")</f>
        <v>41304.34782608695</v>
      </c>
      <c r="Q9" s="55">
        <f aca="true" t="shared" si="3" ref="Q9:Q10">IF((B9="B"),E9," ")</f>
        <v>0</v>
      </c>
      <c r="R9" s="55">
        <f aca="true" t="shared" si="4" ref="R9:R10">IF((B9="C"),E9," ")</f>
        <v>0</v>
      </c>
      <c r="S9" s="55">
        <f aca="true" t="shared" si="5" ref="S9:S10">IF((B9="ABC"),E9," ")</f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53">
        <v>2</v>
      </c>
      <c r="B10" s="53" t="s">
        <v>53</v>
      </c>
      <c r="C10" s="54" t="s">
        <v>65</v>
      </c>
      <c r="D10" s="55">
        <v>38000</v>
      </c>
      <c r="E10" s="55">
        <f t="shared" si="0"/>
        <v>41304.34782608695</v>
      </c>
      <c r="F10" s="62">
        <v>0.92</v>
      </c>
      <c r="G10" s="62">
        <v>380</v>
      </c>
      <c r="H10" s="62" t="s">
        <v>59</v>
      </c>
      <c r="I10" s="78">
        <f t="shared" si="1"/>
        <v>62.58234519104084</v>
      </c>
      <c r="J10" s="74" t="s">
        <v>64</v>
      </c>
      <c r="K10" s="75">
        <v>35</v>
      </c>
      <c r="L10" s="75">
        <v>16</v>
      </c>
      <c r="M10" s="76">
        <v>125</v>
      </c>
      <c r="N10" s="62"/>
      <c r="O10" s="63" t="s">
        <v>55</v>
      </c>
      <c r="P10" s="55">
        <f t="shared" si="2"/>
        <v>0</v>
      </c>
      <c r="Q10" s="55">
        <f t="shared" si="3"/>
        <v>41304.34782608695</v>
      </c>
      <c r="R10" s="55">
        <f t="shared" si="4"/>
        <v>0</v>
      </c>
      <c r="S10" s="55">
        <f t="shared" si="5"/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53">
        <v>3</v>
      </c>
      <c r="B11" s="53" t="s">
        <v>55</v>
      </c>
      <c r="C11" s="60" t="s">
        <v>57</v>
      </c>
      <c r="D11" s="61"/>
      <c r="E11" s="61"/>
      <c r="F11" s="62"/>
      <c r="G11" s="62"/>
      <c r="H11" s="62"/>
      <c r="I11" s="78"/>
      <c r="J11" s="78"/>
      <c r="K11" s="78"/>
      <c r="L11" s="78"/>
      <c r="M11" s="62"/>
      <c r="N11" s="62"/>
      <c r="O11" s="63"/>
      <c r="P11" s="55"/>
      <c r="Q11" s="55"/>
      <c r="R11" s="55"/>
      <c r="S11" s="5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9" s="79" customFormat="1" ht="12.75">
      <c r="A12" s="53">
        <v>4</v>
      </c>
      <c r="B12" s="53" t="s">
        <v>25</v>
      </c>
      <c r="C12" s="60" t="s">
        <v>57</v>
      </c>
      <c r="D12" s="61"/>
      <c r="E12" s="61"/>
      <c r="F12" s="62"/>
      <c r="G12" s="62"/>
      <c r="H12" s="62"/>
      <c r="I12" s="78"/>
      <c r="J12" s="78"/>
      <c r="K12" s="78"/>
      <c r="L12" s="78"/>
      <c r="M12" s="62"/>
      <c r="N12" s="62"/>
      <c r="O12" s="64"/>
      <c r="P12" s="65"/>
      <c r="Q12" s="65"/>
      <c r="R12" s="65"/>
      <c r="S12" s="65"/>
    </row>
    <row r="13" spans="1:19" s="79" customFormat="1" ht="12.75">
      <c r="A13" s="53">
        <v>5</v>
      </c>
      <c r="B13" s="53" t="s">
        <v>53</v>
      </c>
      <c r="C13" s="60" t="s">
        <v>57</v>
      </c>
      <c r="D13" s="61"/>
      <c r="E13" s="61"/>
      <c r="F13" s="62"/>
      <c r="G13" s="62"/>
      <c r="H13" s="62"/>
      <c r="I13" s="78"/>
      <c r="J13" s="78"/>
      <c r="K13" s="78"/>
      <c r="L13" s="78"/>
      <c r="M13" s="62"/>
      <c r="N13" s="62"/>
      <c r="O13" s="64"/>
      <c r="P13" s="65"/>
      <c r="Q13" s="65"/>
      <c r="R13" s="65"/>
      <c r="S13" s="65"/>
    </row>
    <row r="14" spans="1:19" ht="12.75">
      <c r="A14" s="69" t="s">
        <v>58</v>
      </c>
      <c r="B14" s="69"/>
      <c r="C14" s="69"/>
      <c r="D14" s="68">
        <f>SUM(D9:D13)</f>
        <v>76000</v>
      </c>
      <c r="E14" s="68">
        <f>SUM(E9:E13)</f>
        <v>82608.6956521739</v>
      </c>
      <c r="F14" s="69">
        <v>0.92</v>
      </c>
      <c r="G14" s="69">
        <v>380</v>
      </c>
      <c r="H14" s="69" t="s">
        <v>59</v>
      </c>
      <c r="I14" s="68">
        <f>E14/660</f>
        <v>125.16469038208167</v>
      </c>
      <c r="J14" s="71" t="s">
        <v>64</v>
      </c>
      <c r="K14" s="72">
        <v>35</v>
      </c>
      <c r="L14" s="72">
        <v>16</v>
      </c>
      <c r="M14" s="68">
        <v>125</v>
      </c>
      <c r="N14" s="68"/>
      <c r="O14" s="69" t="s">
        <v>55</v>
      </c>
      <c r="P14" s="68">
        <f>SUM(P9:P13)</f>
        <v>41304.34782608695</v>
      </c>
      <c r="Q14" s="68">
        <f>SUM(Q9:Q13)</f>
        <v>41304.34782608695</v>
      </c>
      <c r="R14" s="68">
        <f>SUM(R9:R13)</f>
        <v>0</v>
      </c>
      <c r="S14" s="68">
        <f>SUM(S9:S13)</f>
        <v>0</v>
      </c>
    </row>
  </sheetData>
  <sheetProtection selectLockedCells="1" selectUnlockedCells="1"/>
  <mergeCells count="18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4:C1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IV14"/>
  <sheetViews>
    <sheetView zoomScale="80" zoomScaleNormal="80" workbookViewId="0" topLeftCell="A1">
      <selection activeCell="D14" sqref="D14"/>
    </sheetView>
  </sheetViews>
  <sheetFormatPr defaultColWidth="9.140625" defaultRowHeight="12.75"/>
  <cols>
    <col min="1" max="1" width="5.421875" style="77" customWidth="1"/>
    <col min="2" max="2" width="7.00390625" style="77" customWidth="1"/>
    <col min="3" max="3" width="28.140625" style="77" customWidth="1"/>
    <col min="4" max="4" width="14.140625" style="77" customWidth="1"/>
    <col min="5" max="5" width="15.7109375" style="77" customWidth="1"/>
    <col min="6" max="6" width="7.140625" style="77" customWidth="1"/>
    <col min="7" max="7" width="5.7109375" style="77" customWidth="1"/>
    <col min="8" max="8" width="6.7109375" style="77" customWidth="1"/>
    <col min="9" max="9" width="6.57421875" style="77" customWidth="1"/>
    <col min="10" max="10" width="7.8515625" style="77" customWidth="1"/>
    <col min="11" max="11" width="6.8515625" style="77" customWidth="1"/>
    <col min="12" max="12" width="6.140625" style="77" customWidth="1"/>
    <col min="13" max="13" width="7.140625" style="77" customWidth="1"/>
    <col min="14" max="14" width="6.421875" style="77" customWidth="1"/>
    <col min="15" max="15" width="5.7109375" style="77" customWidth="1"/>
    <col min="16" max="16384" width="9.00390625" style="77" customWidth="1"/>
  </cols>
  <sheetData>
    <row r="1" spans="1:256" ht="12.75" customHeight="1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49" t="s">
        <v>33</v>
      </c>
      <c r="B4" s="49"/>
      <c r="C4" s="50" t="s">
        <v>62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53">
        <v>1</v>
      </c>
      <c r="B9" s="53" t="s">
        <v>25</v>
      </c>
      <c r="C9" s="54" t="s">
        <v>71</v>
      </c>
      <c r="D9" s="55">
        <v>38000</v>
      </c>
      <c r="E9" s="55">
        <f aca="true" t="shared" si="0" ref="E9:E10">D9/F9</f>
        <v>41304.34782608695</v>
      </c>
      <c r="F9" s="62">
        <v>0.92</v>
      </c>
      <c r="G9" s="62">
        <v>380</v>
      </c>
      <c r="H9" s="62" t="s">
        <v>59</v>
      </c>
      <c r="I9" s="78">
        <f aca="true" t="shared" si="1" ref="I9:I10">E9/660</f>
        <v>62.58234519104084</v>
      </c>
      <c r="J9" s="74" t="s">
        <v>69</v>
      </c>
      <c r="K9" s="75">
        <v>16</v>
      </c>
      <c r="L9" s="75">
        <v>16</v>
      </c>
      <c r="M9" s="76">
        <v>60</v>
      </c>
      <c r="N9" s="62"/>
      <c r="O9" s="63" t="s">
        <v>55</v>
      </c>
      <c r="P9" s="55">
        <f aca="true" t="shared" si="2" ref="P9:P10">IF((B9="A"),E9," ")</f>
        <v>41304.34782608695</v>
      </c>
      <c r="Q9" s="55">
        <f aca="true" t="shared" si="3" ref="Q9:Q10">IF((B9="B"),E9," ")</f>
        <v>0</v>
      </c>
      <c r="R9" s="55">
        <f aca="true" t="shared" si="4" ref="R9:R10">IF((B9="C"),E9," ")</f>
        <v>0</v>
      </c>
      <c r="S9" s="55">
        <f aca="true" t="shared" si="5" ref="S9:S10">IF((B9="ABC"),E9," ")</f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53">
        <v>2</v>
      </c>
      <c r="B10" s="53" t="s">
        <v>53</v>
      </c>
      <c r="C10" s="54" t="s">
        <v>65</v>
      </c>
      <c r="D10" s="55">
        <v>38000</v>
      </c>
      <c r="E10" s="55">
        <f t="shared" si="0"/>
        <v>41304.34782608695</v>
      </c>
      <c r="F10" s="62">
        <v>0.92</v>
      </c>
      <c r="G10" s="62">
        <v>380</v>
      </c>
      <c r="H10" s="62" t="s">
        <v>59</v>
      </c>
      <c r="I10" s="78">
        <f t="shared" si="1"/>
        <v>62.58234519104084</v>
      </c>
      <c r="J10" s="74" t="s">
        <v>64</v>
      </c>
      <c r="K10" s="75">
        <v>35</v>
      </c>
      <c r="L10" s="75">
        <v>16</v>
      </c>
      <c r="M10" s="76">
        <v>125</v>
      </c>
      <c r="N10" s="62"/>
      <c r="O10" s="63" t="s">
        <v>55</v>
      </c>
      <c r="P10" s="55">
        <f t="shared" si="2"/>
        <v>0</v>
      </c>
      <c r="Q10" s="55">
        <f t="shared" si="3"/>
        <v>41304.34782608695</v>
      </c>
      <c r="R10" s="55">
        <f t="shared" si="4"/>
        <v>0</v>
      </c>
      <c r="S10" s="55">
        <f t="shared" si="5"/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53">
        <v>3</v>
      </c>
      <c r="B11" s="53" t="s">
        <v>55</v>
      </c>
      <c r="C11" s="60" t="s">
        <v>57</v>
      </c>
      <c r="D11" s="61"/>
      <c r="E11" s="61"/>
      <c r="F11" s="62"/>
      <c r="G11" s="62"/>
      <c r="H11" s="62"/>
      <c r="I11" s="78"/>
      <c r="J11" s="78"/>
      <c r="K11" s="78"/>
      <c r="L11" s="78"/>
      <c r="M11" s="62"/>
      <c r="N11" s="62"/>
      <c r="O11" s="63"/>
      <c r="P11" s="55"/>
      <c r="Q11" s="55"/>
      <c r="R11" s="55"/>
      <c r="S11" s="5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9" s="79" customFormat="1" ht="12.75">
      <c r="A12" s="53">
        <v>4</v>
      </c>
      <c r="B12" s="53" t="s">
        <v>25</v>
      </c>
      <c r="C12" s="60" t="s">
        <v>57</v>
      </c>
      <c r="D12" s="61"/>
      <c r="E12" s="61"/>
      <c r="F12" s="62"/>
      <c r="G12" s="62"/>
      <c r="H12" s="62"/>
      <c r="I12" s="78"/>
      <c r="J12" s="78"/>
      <c r="K12" s="78"/>
      <c r="L12" s="78"/>
      <c r="M12" s="62"/>
      <c r="N12" s="62"/>
      <c r="O12" s="64"/>
      <c r="P12" s="65"/>
      <c r="Q12" s="65"/>
      <c r="R12" s="65"/>
      <c r="S12" s="65"/>
    </row>
    <row r="13" spans="1:19" s="79" customFormat="1" ht="12.75">
      <c r="A13" s="53">
        <v>5</v>
      </c>
      <c r="B13" s="53" t="s">
        <v>53</v>
      </c>
      <c r="C13" s="60" t="s">
        <v>57</v>
      </c>
      <c r="D13" s="61"/>
      <c r="E13" s="61"/>
      <c r="F13" s="62"/>
      <c r="G13" s="62"/>
      <c r="H13" s="62"/>
      <c r="I13" s="78"/>
      <c r="J13" s="78"/>
      <c r="K13" s="78"/>
      <c r="L13" s="78"/>
      <c r="M13" s="62"/>
      <c r="N13" s="62"/>
      <c r="O13" s="64"/>
      <c r="P13" s="65"/>
      <c r="Q13" s="65"/>
      <c r="R13" s="65"/>
      <c r="S13" s="65"/>
    </row>
    <row r="14" spans="1:19" ht="12.75">
      <c r="A14" s="69" t="s">
        <v>58</v>
      </c>
      <c r="B14" s="69"/>
      <c r="C14" s="69"/>
      <c r="D14" s="68">
        <f>SUM(D9:D13)</f>
        <v>76000</v>
      </c>
      <c r="E14" s="68">
        <f>SUM(E9:E13)</f>
        <v>82608.6956521739</v>
      </c>
      <c r="F14" s="69">
        <v>0.92</v>
      </c>
      <c r="G14" s="69">
        <v>380</v>
      </c>
      <c r="H14" s="69" t="s">
        <v>59</v>
      </c>
      <c r="I14" s="68">
        <f>E14/660</f>
        <v>125.16469038208167</v>
      </c>
      <c r="J14" s="71" t="s">
        <v>64</v>
      </c>
      <c r="K14" s="72">
        <v>35</v>
      </c>
      <c r="L14" s="72">
        <v>16</v>
      </c>
      <c r="M14" s="68">
        <v>125</v>
      </c>
      <c r="N14" s="68"/>
      <c r="O14" s="69" t="s">
        <v>55</v>
      </c>
      <c r="P14" s="68">
        <f>SUM(P9:P13)</f>
        <v>41304.34782608695</v>
      </c>
      <c r="Q14" s="68">
        <f>SUM(Q9:Q13)</f>
        <v>41304.34782608695</v>
      </c>
      <c r="R14" s="68">
        <f>SUM(R9:R13)</f>
        <v>0</v>
      </c>
      <c r="S14" s="68">
        <f>SUM(S9:S13)</f>
        <v>0</v>
      </c>
    </row>
  </sheetData>
  <sheetProtection selectLockedCells="1" selectUnlockedCells="1"/>
  <mergeCells count="18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4:C1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S17"/>
  <sheetViews>
    <sheetView zoomScale="80" zoomScaleNormal="80" workbookViewId="0" topLeftCell="A1">
      <selection activeCell="D44" sqref="D44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8.140625" style="0" customWidth="1"/>
    <col min="4" max="4" width="14.140625" style="0" customWidth="1"/>
    <col min="5" max="5" width="15.7109375" style="0" customWidth="1"/>
    <col min="6" max="6" width="7.14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8515625" style="0" customWidth="1"/>
    <col min="11" max="11" width="6.8515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5.7109375" style="0" customWidth="1"/>
  </cols>
  <sheetData>
    <row r="1" spans="1:19" ht="12.75" customHeight="1">
      <c r="A1" s="48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 t="s">
        <v>33</v>
      </c>
      <c r="B4" s="49"/>
      <c r="C4" s="50" t="s">
        <v>34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</row>
    <row r="5" spans="1:19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</row>
    <row r="6" spans="1:19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</row>
    <row r="7" spans="1:19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</row>
    <row r="8" spans="1:19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</row>
    <row r="9" spans="1:19" ht="12.75">
      <c r="A9" s="53">
        <v>1</v>
      </c>
      <c r="B9" s="53" t="s">
        <v>25</v>
      </c>
      <c r="C9" s="54" t="s">
        <v>73</v>
      </c>
      <c r="D9" s="55">
        <f>'QGF-1'!D17</f>
        <v>142620</v>
      </c>
      <c r="E9" s="55">
        <f>'QGF-1'!E17</f>
        <v>155021.73913043478</v>
      </c>
      <c r="F9" s="56">
        <f>'QGF-1'!F17</f>
        <v>0.92</v>
      </c>
      <c r="G9" s="57">
        <f>'QGF-1'!G17</f>
        <v>380</v>
      </c>
      <c r="H9" s="57">
        <f>'QGF-1'!H17</f>
        <v>0</v>
      </c>
      <c r="I9" s="58">
        <f>'QGF-1'!I17</f>
        <v>234.8814229249012</v>
      </c>
      <c r="J9" s="58">
        <f>'QGF-1'!J17</f>
        <v>0</v>
      </c>
      <c r="K9" s="58">
        <f>'QGF-1'!K17</f>
        <v>150</v>
      </c>
      <c r="L9" s="58">
        <f>'QGF-1'!L17</f>
        <v>70</v>
      </c>
      <c r="M9" s="57">
        <f>'QGF-1'!M17</f>
        <v>250</v>
      </c>
      <c r="N9" s="57">
        <f>'QGF-1'!N17</f>
        <v>0</v>
      </c>
      <c r="O9" s="55">
        <f>'QGF-1'!O17</f>
        <v>0</v>
      </c>
      <c r="P9" s="55">
        <f>'QGF-1'!P17</f>
        <v>55939.1304347826</v>
      </c>
      <c r="Q9" s="55">
        <f>'QGF-1'!Q17</f>
        <v>53610.86956521738</v>
      </c>
      <c r="R9" s="55">
        <f>'QGF-1'!R17</f>
        <v>45471.739130434784</v>
      </c>
      <c r="S9" s="59">
        <f>'QGF-1'!S17</f>
        <v>0</v>
      </c>
    </row>
    <row r="10" spans="1:19" ht="12.75">
      <c r="A10" s="53">
        <v>2</v>
      </c>
      <c r="B10" s="53" t="s">
        <v>53</v>
      </c>
      <c r="C10" s="54" t="s">
        <v>74</v>
      </c>
      <c r="D10" s="55">
        <f>'QGF-2'!D17</f>
        <v>104208</v>
      </c>
      <c r="E10" s="55">
        <f>'QGF-2'!E17</f>
        <v>113269.5652173913</v>
      </c>
      <c r="F10" s="56">
        <f>'QGF-2'!F17</f>
        <v>0.92</v>
      </c>
      <c r="G10" s="57">
        <f>'QGF-2'!G17</f>
        <v>380</v>
      </c>
      <c r="H10" s="57">
        <f>'QGF-2'!H17</f>
        <v>0</v>
      </c>
      <c r="I10" s="58">
        <f>'QGF-2'!I17</f>
        <v>171.62055335968378</v>
      </c>
      <c r="J10" s="58">
        <f>'QGF-2'!J17</f>
        <v>0</v>
      </c>
      <c r="K10" s="58">
        <f>'QGF-2'!K17</f>
        <v>50</v>
      </c>
      <c r="L10" s="58">
        <f>'QGF-2'!L17</f>
        <v>25</v>
      </c>
      <c r="M10" s="57">
        <f>'QGF-2'!M17</f>
        <v>150</v>
      </c>
      <c r="N10" s="57">
        <f>'QGF-2'!N17</f>
        <v>0</v>
      </c>
      <c r="O10" s="55">
        <f>'QGF-2'!O17</f>
        <v>0</v>
      </c>
      <c r="P10" s="55">
        <f>'QGF-2'!P17</f>
        <v>43193.47826086955</v>
      </c>
      <c r="Q10" s="55">
        <f>'QGF-2'!Q17</f>
        <v>36763.043478260865</v>
      </c>
      <c r="R10" s="55">
        <f>'QGF-2'!R17</f>
        <v>33313.04347826087</v>
      </c>
      <c r="S10" s="59">
        <f>'QGF-2'!S17</f>
        <v>0</v>
      </c>
    </row>
    <row r="11" spans="1:19" ht="12.75">
      <c r="A11" s="53">
        <v>3</v>
      </c>
      <c r="B11" s="53" t="s">
        <v>55</v>
      </c>
      <c r="C11" s="54" t="s">
        <v>75</v>
      </c>
      <c r="D11" s="55">
        <f>'QGF-2'!D17</f>
        <v>104208</v>
      </c>
      <c r="E11" s="55">
        <f>'QGF-2'!E17</f>
        <v>113269.5652173913</v>
      </c>
      <c r="F11" s="56">
        <f>'QGF-2'!F17</f>
        <v>0.92</v>
      </c>
      <c r="G11" s="57">
        <f>'QGF-2'!G17</f>
        <v>380</v>
      </c>
      <c r="H11" s="57">
        <f>'QGF-2'!H17</f>
        <v>0</v>
      </c>
      <c r="I11" s="58">
        <f>'QGF-2'!I17</f>
        <v>171.62055335968378</v>
      </c>
      <c r="J11" s="58">
        <f>'QGF-2'!J17</f>
        <v>0</v>
      </c>
      <c r="K11" s="58">
        <f>'QGF-2'!K17</f>
        <v>50</v>
      </c>
      <c r="L11" s="58">
        <f>'QGF-2'!L17</f>
        <v>25</v>
      </c>
      <c r="M11" s="57">
        <f>'QGF-2'!M17</f>
        <v>150</v>
      </c>
      <c r="N11" s="57">
        <f>'QGF-2'!N17</f>
        <v>0</v>
      </c>
      <c r="O11" s="55">
        <f>'QGF-2'!O17</f>
        <v>0</v>
      </c>
      <c r="P11" s="55">
        <f>'QGF-2'!P17</f>
        <v>43193.47826086955</v>
      </c>
      <c r="Q11" s="55">
        <f>'QGF-2'!Q17</f>
        <v>36763.043478260865</v>
      </c>
      <c r="R11" s="55">
        <f>'QGF-2'!R17</f>
        <v>33313.04347826087</v>
      </c>
      <c r="S11" s="59">
        <f>'QGF-2'!S17</f>
        <v>0</v>
      </c>
    </row>
    <row r="12" spans="1:19" ht="12.75">
      <c r="A12" s="53">
        <v>4</v>
      </c>
      <c r="B12" s="53" t="s">
        <v>25</v>
      </c>
      <c r="C12" s="54" t="s">
        <v>76</v>
      </c>
      <c r="D12" s="55">
        <v>5500</v>
      </c>
      <c r="E12" s="55">
        <f>D12/F12</f>
        <v>5978.260869565217</v>
      </c>
      <c r="F12" s="56">
        <v>0.92</v>
      </c>
      <c r="G12" s="57">
        <v>220</v>
      </c>
      <c r="H12" s="57" t="s">
        <v>77</v>
      </c>
      <c r="I12" s="58">
        <f>E12/G12</f>
        <v>27.173913043478258</v>
      </c>
      <c r="J12" s="58" t="s">
        <v>78</v>
      </c>
      <c r="K12" s="58">
        <v>6</v>
      </c>
      <c r="L12" s="58">
        <v>6</v>
      </c>
      <c r="M12" s="57">
        <v>32</v>
      </c>
      <c r="N12" s="57"/>
      <c r="O12" s="55"/>
      <c r="P12" s="55">
        <f>IF((B12="A"),E12," ")</f>
        <v>5978.260869565217</v>
      </c>
      <c r="Q12" s="55">
        <f>IF((B12="B"),E12," ")</f>
        <v>0</v>
      </c>
      <c r="R12" s="55">
        <f>IF((B12="C"),E12," ")</f>
        <v>0</v>
      </c>
      <c r="S12" s="59"/>
    </row>
    <row r="13" spans="1:19" ht="12.75">
      <c r="A13" s="53">
        <v>5</v>
      </c>
      <c r="B13" s="53" t="s">
        <v>53</v>
      </c>
      <c r="C13" s="60" t="s">
        <v>57</v>
      </c>
      <c r="D13" s="61"/>
      <c r="E13" s="61"/>
      <c r="F13" s="62"/>
      <c r="G13" s="62"/>
      <c r="H13" s="62"/>
      <c r="I13" s="58"/>
      <c r="J13" s="58"/>
      <c r="K13" s="58"/>
      <c r="L13" s="58"/>
      <c r="M13" s="62"/>
      <c r="N13" s="62"/>
      <c r="O13" s="63"/>
      <c r="P13" s="55"/>
      <c r="Q13" s="55"/>
      <c r="R13" s="55"/>
      <c r="S13" s="55"/>
    </row>
    <row r="14" spans="1:19" s="66" customFormat="1" ht="12.75">
      <c r="A14" s="53">
        <v>6</v>
      </c>
      <c r="B14" s="53" t="s">
        <v>55</v>
      </c>
      <c r="C14" s="60" t="s">
        <v>57</v>
      </c>
      <c r="D14" s="61"/>
      <c r="E14" s="61"/>
      <c r="F14" s="62"/>
      <c r="G14" s="62"/>
      <c r="H14" s="62"/>
      <c r="I14" s="58"/>
      <c r="J14" s="58"/>
      <c r="K14" s="58"/>
      <c r="L14" s="58"/>
      <c r="M14" s="62"/>
      <c r="N14" s="62"/>
      <c r="O14" s="64"/>
      <c r="P14" s="65"/>
      <c r="Q14" s="65"/>
      <c r="R14" s="65"/>
      <c r="S14" s="65"/>
    </row>
    <row r="15" spans="1:19" s="66" customFormat="1" ht="12.75">
      <c r="A15" s="53">
        <v>7</v>
      </c>
      <c r="B15" s="53" t="s">
        <v>25</v>
      </c>
      <c r="C15" s="60" t="s">
        <v>57</v>
      </c>
      <c r="D15" s="61"/>
      <c r="E15" s="61"/>
      <c r="F15" s="62"/>
      <c r="G15" s="62"/>
      <c r="H15" s="62"/>
      <c r="I15" s="58"/>
      <c r="J15" s="58"/>
      <c r="K15" s="58"/>
      <c r="L15" s="58"/>
      <c r="M15" s="62"/>
      <c r="N15" s="62"/>
      <c r="O15" s="64"/>
      <c r="P15" s="65"/>
      <c r="Q15" s="65"/>
      <c r="R15" s="65"/>
      <c r="S15" s="65"/>
    </row>
    <row r="16" spans="1:19" ht="12.75">
      <c r="A16" s="67" t="s">
        <v>58</v>
      </c>
      <c r="B16" s="67"/>
      <c r="C16" s="67"/>
      <c r="D16" s="68">
        <f>SUM(D9:D15)</f>
        <v>356536</v>
      </c>
      <c r="E16" s="68">
        <f>SUM(E9:E15)</f>
        <v>387539.1304347826</v>
      </c>
      <c r="F16" s="69">
        <v>0.92</v>
      </c>
      <c r="G16" s="69">
        <v>380</v>
      </c>
      <c r="H16" s="69" t="s">
        <v>59</v>
      </c>
      <c r="I16" s="70">
        <f>E16/660</f>
        <v>587.1805006587615</v>
      </c>
      <c r="J16" s="71" t="s">
        <v>60</v>
      </c>
      <c r="K16" s="72">
        <v>50</v>
      </c>
      <c r="L16" s="72">
        <v>25</v>
      </c>
      <c r="M16" s="68">
        <v>150</v>
      </c>
      <c r="N16" s="68"/>
      <c r="O16" s="69" t="s">
        <v>55</v>
      </c>
      <c r="P16" s="68">
        <f>SUM(P9:P15)</f>
        <v>148304.34782608695</v>
      </c>
      <c r="Q16" s="68">
        <f>SUM(Q9:Q15)</f>
        <v>127136.9565217391</v>
      </c>
      <c r="R16" s="68">
        <f>SUM(R9:R15)</f>
        <v>112097.82608695653</v>
      </c>
      <c r="S16" s="68">
        <f>SUM(S9:S15)</f>
        <v>0</v>
      </c>
    </row>
    <row r="17" spans="1:13" ht="12.75">
      <c r="A17" s="73" t="s">
        <v>0</v>
      </c>
      <c r="B17" s="73"/>
      <c r="C17" s="73"/>
      <c r="D17" s="68"/>
      <c r="E17" s="68"/>
      <c r="F17" s="69">
        <v>0.92</v>
      </c>
      <c r="G17" s="69">
        <v>380</v>
      </c>
      <c r="H17" s="69" t="s">
        <v>59</v>
      </c>
      <c r="I17" s="70"/>
      <c r="J17" s="71"/>
      <c r="K17" s="72"/>
      <c r="L17" s="72"/>
      <c r="M17" s="68"/>
    </row>
  </sheetData>
  <sheetProtection selectLockedCells="1" selectUnlockedCells="1"/>
  <mergeCells count="19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6:C16"/>
    <mergeCell ref="A17:C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A1:S17"/>
  <sheetViews>
    <sheetView zoomScale="80" zoomScaleNormal="80" workbookViewId="0" topLeftCell="A1">
      <selection activeCell="D17" sqref="D1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8.140625" style="0" customWidth="1"/>
    <col min="4" max="4" width="14.140625" style="0" customWidth="1"/>
    <col min="5" max="5" width="15.7109375" style="0" customWidth="1"/>
    <col min="6" max="6" width="7.14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8515625" style="0" customWidth="1"/>
    <col min="11" max="11" width="6.8515625" style="0" customWidth="1"/>
    <col min="12" max="12" width="6.140625" style="0" customWidth="1"/>
    <col min="13" max="13" width="7.140625" style="0" customWidth="1"/>
    <col min="14" max="14" width="6.421875" style="0" customWidth="1"/>
    <col min="15" max="15" width="5.7109375" style="0" customWidth="1"/>
  </cols>
  <sheetData>
    <row r="1" spans="1:19" ht="12.75" customHeight="1">
      <c r="A1" s="48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 customHeight="1">
      <c r="A4" s="49" t="s">
        <v>33</v>
      </c>
      <c r="B4" s="49"/>
      <c r="C4" s="50" t="s">
        <v>62</v>
      </c>
      <c r="D4" s="50" t="s">
        <v>35</v>
      </c>
      <c r="E4" s="50" t="s">
        <v>36</v>
      </c>
      <c r="F4" s="51" t="s">
        <v>37</v>
      </c>
      <c r="G4" s="51" t="s">
        <v>38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51" t="s">
        <v>46</v>
      </c>
      <c r="P4" s="50" t="s">
        <v>47</v>
      </c>
      <c r="Q4" s="50"/>
      <c r="R4" s="50"/>
      <c r="S4" s="50"/>
    </row>
    <row r="5" spans="1:19" ht="12.75" customHeight="1">
      <c r="A5" s="49"/>
      <c r="B5" s="49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/>
      <c r="Q5" s="50"/>
      <c r="R5" s="50"/>
      <c r="S5" s="50"/>
    </row>
    <row r="6" spans="1:19" ht="42.75" customHeight="1">
      <c r="A6" s="49"/>
      <c r="B6" s="49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  <c r="Q6" s="50"/>
      <c r="R6" s="50"/>
      <c r="S6" s="50"/>
    </row>
    <row r="7" spans="1:19" ht="15.75" customHeight="1">
      <c r="A7" s="49"/>
      <c r="B7" s="49"/>
      <c r="C7" s="50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0"/>
      <c r="Q7" s="50"/>
      <c r="R7" s="50"/>
      <c r="S7" s="50"/>
    </row>
    <row r="8" spans="1:19" ht="12.75">
      <c r="A8" s="49"/>
      <c r="B8" s="49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2" t="s">
        <v>48</v>
      </c>
      <c r="Q8" s="52" t="s">
        <v>49</v>
      </c>
      <c r="R8" s="52" t="s">
        <v>50</v>
      </c>
      <c r="S8" s="52" t="s">
        <v>51</v>
      </c>
    </row>
    <row r="9" spans="1:19" ht="12.75">
      <c r="A9" s="53">
        <v>1</v>
      </c>
      <c r="B9" s="53" t="s">
        <v>25</v>
      </c>
      <c r="C9" s="54" t="s">
        <v>80</v>
      </c>
      <c r="D9" s="55">
        <f>'QGF-1-1'!D16</f>
        <v>58100</v>
      </c>
      <c r="E9" s="55">
        <f>'QGF-1-1'!E16</f>
        <v>63152.17391304348</v>
      </c>
      <c r="F9" s="56">
        <f>'QGF-1-1'!F16</f>
        <v>0.92</v>
      </c>
      <c r="G9" s="57">
        <f>'QGF-1-1'!G16</f>
        <v>380</v>
      </c>
      <c r="H9" s="57">
        <f>'QGF-1-1'!H16</f>
        <v>0</v>
      </c>
      <c r="I9" s="58">
        <f>'QGF-1-1'!I16</f>
        <v>95.68511198945981</v>
      </c>
      <c r="J9" s="58">
        <f>'QGF-1-1'!J16</f>
        <v>0</v>
      </c>
      <c r="K9" s="58">
        <f>'QGF-1-1'!K16</f>
        <v>70</v>
      </c>
      <c r="L9" s="58">
        <f>'QGF-1-1'!L16</f>
        <v>35</v>
      </c>
      <c r="M9" s="57">
        <f>'QGF-1-1'!M16</f>
        <v>175</v>
      </c>
      <c r="N9" s="57">
        <f>'QGF-1-1'!N16</f>
        <v>0</v>
      </c>
      <c r="O9" s="55">
        <f>'QGF-1-1'!O16</f>
        <v>0</v>
      </c>
      <c r="P9" s="55">
        <f>'QGF-1-1'!P16</f>
        <v>22802.173913043476</v>
      </c>
      <c r="Q9" s="55">
        <f>'QGF-1-1'!Q16</f>
        <v>21973.913043478256</v>
      </c>
      <c r="R9" s="55">
        <f>'QGF-1-1'!R16</f>
        <v>18376.086956521736</v>
      </c>
      <c r="S9" s="59">
        <f>'QGF-1-1'!S16</f>
        <v>0</v>
      </c>
    </row>
    <row r="10" spans="1:19" ht="12.75">
      <c r="A10" s="53">
        <v>2</v>
      </c>
      <c r="B10" s="53" t="s">
        <v>53</v>
      </c>
      <c r="C10" s="54" t="s">
        <v>81</v>
      </c>
      <c r="D10" s="55">
        <f>'QDF-T2-2'!G38</f>
        <v>50200</v>
      </c>
      <c r="E10" s="55">
        <f>'QDF-T2-2'!H38</f>
        <v>54565.217391304344</v>
      </c>
      <c r="F10" s="56">
        <f>'QDF-T2-2'!I38</f>
        <v>0.92</v>
      </c>
      <c r="G10" s="57">
        <f>'QDF-T2-2'!J38</f>
        <v>380</v>
      </c>
      <c r="H10" s="57">
        <f>'QDF-T2-2'!K38</f>
        <v>0</v>
      </c>
      <c r="I10" s="58">
        <f>'QDF-T2-2'!L38</f>
        <v>82.67457180500658</v>
      </c>
      <c r="J10" s="58">
        <f>'QDF-T2-2'!M38</f>
        <v>0</v>
      </c>
      <c r="K10" s="58">
        <f>'QDF-T2-2'!N38</f>
        <v>35</v>
      </c>
      <c r="L10" s="58">
        <f>'QDF-T2-2'!O38</f>
        <v>16</v>
      </c>
      <c r="M10" s="57">
        <f>'QDF-T2-2'!P38</f>
        <v>100</v>
      </c>
      <c r="N10" s="57">
        <f>'QDF-T2-2'!Q38</f>
        <v>0</v>
      </c>
      <c r="O10" s="55">
        <f>'QDF-T2-2'!R38</f>
        <v>0</v>
      </c>
      <c r="P10" s="55">
        <f>'QDF-T2-2'!S38</f>
        <v>20380.434782608692</v>
      </c>
      <c r="Q10" s="55">
        <f>'QDF-T2-2'!T38</f>
        <v>15706.521739130432</v>
      </c>
      <c r="R10" s="55">
        <f>'QDF-T2-2'!U38</f>
        <v>18478.260869565216</v>
      </c>
      <c r="S10" s="59">
        <f>'QDF-T2-2'!V38</f>
        <v>0</v>
      </c>
    </row>
    <row r="11" spans="1:19" ht="12.75">
      <c r="A11" s="53">
        <v>3</v>
      </c>
      <c r="B11" s="53" t="s">
        <v>55</v>
      </c>
      <c r="C11" s="54" t="s">
        <v>82</v>
      </c>
      <c r="D11" s="55">
        <f>'QDIL-T2-2'!I17</f>
        <v>4688</v>
      </c>
      <c r="E11" s="55">
        <f>'QDIL-T2-2'!J17</f>
        <v>5095.652173913043</v>
      </c>
      <c r="F11" s="56">
        <f>'QDIL-T2-2'!K17</f>
        <v>0.92</v>
      </c>
      <c r="G11" s="57">
        <f>'QDIL-T2-2'!L17</f>
        <v>380</v>
      </c>
      <c r="H11" s="57">
        <f>'QDIL-T2-2'!M17</f>
        <v>0</v>
      </c>
      <c r="I11" s="58">
        <f>'QDIL-T2-2'!N17</f>
        <v>7.720685111989459</v>
      </c>
      <c r="J11" s="58">
        <f>'QDIL-T2-2'!O17</f>
        <v>0</v>
      </c>
      <c r="K11" s="58">
        <f>'QDIL-T2-2'!P17</f>
        <v>6</v>
      </c>
      <c r="L11" s="58">
        <f>'QDIL-T2-2'!Q17</f>
        <v>6</v>
      </c>
      <c r="M11" s="57">
        <f>'QDIL-T2-2'!R17</f>
        <v>32</v>
      </c>
      <c r="N11" s="57">
        <f>'QDIL-T2-2'!S17</f>
        <v>0</v>
      </c>
      <c r="O11" s="55">
        <f>'QDIL-T2-2'!T17</f>
        <v>0</v>
      </c>
      <c r="P11" s="55">
        <f>'QDIL-T2-2'!U17</f>
        <v>2200</v>
      </c>
      <c r="Q11" s="55">
        <f>'QDIL-T2-2'!V17</f>
        <v>2060.869565217391</v>
      </c>
      <c r="R11" s="55">
        <f>'QDIL-T2-2'!W17</f>
        <v>834.7826086956521</v>
      </c>
      <c r="S11" s="59">
        <f>'QDIL-T2-2'!X17</f>
        <v>0</v>
      </c>
    </row>
    <row r="12" spans="1:19" ht="12.75">
      <c r="A12" s="53">
        <v>4</v>
      </c>
      <c r="B12" s="53" t="s">
        <v>25</v>
      </c>
      <c r="C12" s="54" t="s">
        <v>83</v>
      </c>
      <c r="D12" s="55">
        <f>'QFB-1'!J34</f>
        <v>24632</v>
      </c>
      <c r="E12" s="55">
        <f>'QFB-1'!K34</f>
        <v>26773.913043478256</v>
      </c>
      <c r="F12" s="56">
        <f>'QFB-1'!L34</f>
        <v>0.92</v>
      </c>
      <c r="G12" s="57">
        <f>'QFB-1'!M34</f>
        <v>380</v>
      </c>
      <c r="H12" s="57">
        <f>'QFB-1'!N34</f>
        <v>0</v>
      </c>
      <c r="I12" s="58">
        <f>'QFB-1'!O34</f>
        <v>40.56653491436099</v>
      </c>
      <c r="J12" s="58">
        <f>'QFB-1'!P34</f>
        <v>0</v>
      </c>
      <c r="K12" s="58">
        <f>'QFB-1'!Q34</f>
        <v>16</v>
      </c>
      <c r="L12" s="58">
        <f>'QFB-1'!R34</f>
        <v>16</v>
      </c>
      <c r="M12" s="57">
        <f>'QFB-1'!S34</f>
        <v>63</v>
      </c>
      <c r="N12" s="57">
        <f>'QFB-1'!T34</f>
        <v>0</v>
      </c>
      <c r="O12" s="55">
        <f>'QFB-1'!U34</f>
        <v>0</v>
      </c>
      <c r="P12" s="55">
        <f>'QFB-1'!V34</f>
        <v>10556.521739130432</v>
      </c>
      <c r="Q12" s="55">
        <f>'QFB-1'!W34</f>
        <v>8434.782608695652</v>
      </c>
      <c r="R12" s="55">
        <f>'QFB-1'!X34</f>
        <v>7782.608695652174</v>
      </c>
      <c r="S12" s="59">
        <f>'QFB-1'!Y34</f>
        <v>0</v>
      </c>
    </row>
    <row r="13" spans="1:19" ht="12.75">
      <c r="A13" s="53">
        <v>5</v>
      </c>
      <c r="B13" s="53" t="s">
        <v>53</v>
      </c>
      <c r="C13" s="54" t="s">
        <v>76</v>
      </c>
      <c r="D13" s="55">
        <v>5000</v>
      </c>
      <c r="E13" s="55">
        <f>D13/F13</f>
        <v>5434.782608695652</v>
      </c>
      <c r="F13" s="56">
        <v>0.92</v>
      </c>
      <c r="G13" s="57">
        <v>220</v>
      </c>
      <c r="H13" s="57" t="s">
        <v>77</v>
      </c>
      <c r="I13" s="58">
        <f>E13/G13</f>
        <v>24.703557312252965</v>
      </c>
      <c r="J13" s="58">
        <v>6</v>
      </c>
      <c r="K13" s="58">
        <v>6</v>
      </c>
      <c r="L13" s="58">
        <v>6</v>
      </c>
      <c r="M13" s="57">
        <v>32</v>
      </c>
      <c r="N13" s="57">
        <f>'QFB-1'!T35</f>
        <v>0</v>
      </c>
      <c r="O13" s="55">
        <f>'QFB-1'!U35</f>
        <v>0</v>
      </c>
      <c r="P13" s="55">
        <f>IF((B13="A"),E13," ")</f>
        <v>0</v>
      </c>
      <c r="Q13" s="55">
        <f>IF((B13="B"),E13," ")</f>
        <v>5434.782608695652</v>
      </c>
      <c r="R13" s="55">
        <f>IF((B13="C"),E13," ")</f>
        <v>0</v>
      </c>
      <c r="S13" s="55">
        <f>IF((B13="ABC"),E13," ")</f>
        <v>0</v>
      </c>
    </row>
    <row r="14" spans="1:19" ht="12.75">
      <c r="A14" s="53">
        <v>6</v>
      </c>
      <c r="B14" s="53" t="s">
        <v>55</v>
      </c>
      <c r="C14" s="60" t="s">
        <v>57</v>
      </c>
      <c r="D14" s="61"/>
      <c r="E14" s="61"/>
      <c r="F14" s="62"/>
      <c r="G14" s="62"/>
      <c r="H14" s="62"/>
      <c r="I14" s="58"/>
      <c r="J14" s="58"/>
      <c r="K14" s="58"/>
      <c r="L14" s="58"/>
      <c r="M14" s="62"/>
      <c r="N14" s="62"/>
      <c r="O14" s="63"/>
      <c r="P14" s="55"/>
      <c r="Q14" s="55"/>
      <c r="R14" s="55"/>
      <c r="S14" s="55"/>
    </row>
    <row r="15" spans="1:19" s="66" customFormat="1" ht="12.75">
      <c r="A15" s="53">
        <v>7</v>
      </c>
      <c r="B15" s="53" t="s">
        <v>25</v>
      </c>
      <c r="C15" s="60" t="s">
        <v>57</v>
      </c>
      <c r="D15" s="61"/>
      <c r="E15" s="61"/>
      <c r="F15" s="62"/>
      <c r="G15" s="62"/>
      <c r="H15" s="62"/>
      <c r="I15" s="58"/>
      <c r="J15" s="58"/>
      <c r="K15" s="58"/>
      <c r="L15" s="58"/>
      <c r="M15" s="62"/>
      <c r="N15" s="62"/>
      <c r="O15" s="64"/>
      <c r="P15" s="65"/>
      <c r="Q15" s="65"/>
      <c r="R15" s="65"/>
      <c r="S15" s="65"/>
    </row>
    <row r="16" spans="1:19" s="66" customFormat="1" ht="12.75">
      <c r="A16" s="53">
        <v>8</v>
      </c>
      <c r="B16" s="53" t="s">
        <v>53</v>
      </c>
      <c r="C16" s="60" t="s">
        <v>57</v>
      </c>
      <c r="D16" s="61"/>
      <c r="E16" s="61"/>
      <c r="F16" s="62"/>
      <c r="G16" s="62"/>
      <c r="H16" s="62"/>
      <c r="I16" s="58"/>
      <c r="J16" s="58"/>
      <c r="K16" s="58"/>
      <c r="L16" s="58"/>
      <c r="M16" s="62"/>
      <c r="N16" s="62"/>
      <c r="O16" s="64"/>
      <c r="P16" s="65"/>
      <c r="Q16" s="65"/>
      <c r="R16" s="65"/>
      <c r="S16" s="65"/>
    </row>
    <row r="17" spans="1:19" ht="12.75">
      <c r="A17" s="67" t="s">
        <v>58</v>
      </c>
      <c r="B17" s="67"/>
      <c r="C17" s="67"/>
      <c r="D17" s="68">
        <f>SUM(D9:D16)</f>
        <v>142620</v>
      </c>
      <c r="E17" s="68">
        <f>SUM(E9:E16)</f>
        <v>155021.73913043478</v>
      </c>
      <c r="F17" s="69">
        <v>0.92</v>
      </c>
      <c r="G17" s="69">
        <v>380</v>
      </c>
      <c r="H17" s="69" t="s">
        <v>59</v>
      </c>
      <c r="I17" s="70">
        <f>E17/660</f>
        <v>234.8814229249012</v>
      </c>
      <c r="J17" s="71" t="s">
        <v>84</v>
      </c>
      <c r="K17" s="72">
        <v>150</v>
      </c>
      <c r="L17" s="72">
        <v>70</v>
      </c>
      <c r="M17" s="68">
        <v>250</v>
      </c>
      <c r="N17" s="68"/>
      <c r="O17" s="69" t="s">
        <v>55</v>
      </c>
      <c r="P17" s="68">
        <f>SUM(P9:P16)</f>
        <v>55939.1304347826</v>
      </c>
      <c r="Q17" s="68">
        <f>SUM(Q9:Q16)</f>
        <v>53610.869565217385</v>
      </c>
      <c r="R17" s="68">
        <f>SUM(R9:R16)</f>
        <v>45471.73913043478</v>
      </c>
      <c r="S17" s="68">
        <f>SUM(S9:S16)</f>
        <v>0</v>
      </c>
    </row>
  </sheetData>
  <sheetProtection selectLockedCells="1" selectUnlockedCells="1"/>
  <mergeCells count="18">
    <mergeCell ref="A1:S2"/>
    <mergeCell ref="A3:S3"/>
    <mergeCell ref="A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S7"/>
    <mergeCell ref="A17:C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V38"/>
  <sheetViews>
    <sheetView zoomScale="80" zoomScaleNormal="80" workbookViewId="0" topLeftCell="A2">
      <selection activeCell="S34" sqref="S34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4" width="7.140625" style="0" customWidth="1"/>
    <col min="5" max="5" width="7.00390625" style="0" customWidth="1"/>
    <col min="6" max="6" width="28.140625" style="0" customWidth="1"/>
    <col min="7" max="7" width="14.140625" style="0" customWidth="1"/>
    <col min="8" max="8" width="15.7109375" style="0" customWidth="1"/>
    <col min="9" max="9" width="7.140625" style="0" customWidth="1"/>
    <col min="10" max="10" width="5.710937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6.8515625" style="0" customWidth="1"/>
    <col min="15" max="15" width="6.140625" style="0" customWidth="1"/>
    <col min="16" max="16" width="7.140625" style="0" customWidth="1"/>
    <col min="17" max="17" width="6.421875" style="0" customWidth="1"/>
    <col min="18" max="18" width="5.7109375" style="0" customWidth="1"/>
  </cols>
  <sheetData>
    <row r="1" spans="1:22" ht="12.75" customHeight="1">
      <c r="A1" s="48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 customHeight="1">
      <c r="A4" s="49" t="s">
        <v>33</v>
      </c>
      <c r="B4" s="49"/>
      <c r="C4" s="50" t="s">
        <v>86</v>
      </c>
      <c r="D4" s="50"/>
      <c r="E4" s="50"/>
      <c r="F4" s="50" t="s">
        <v>87</v>
      </c>
      <c r="G4" s="50" t="s">
        <v>35</v>
      </c>
      <c r="H4" s="50" t="s">
        <v>36</v>
      </c>
      <c r="I4" s="51" t="s">
        <v>37</v>
      </c>
      <c r="J4" s="51" t="s">
        <v>38</v>
      </c>
      <c r="K4" s="51" t="s">
        <v>39</v>
      </c>
      <c r="L4" s="51" t="s">
        <v>40</v>
      </c>
      <c r="M4" s="51" t="s">
        <v>41</v>
      </c>
      <c r="N4" s="51" t="s">
        <v>42</v>
      </c>
      <c r="O4" s="51" t="s">
        <v>43</v>
      </c>
      <c r="P4" s="51" t="s">
        <v>44</v>
      </c>
      <c r="Q4" s="51" t="s">
        <v>45</v>
      </c>
      <c r="R4" s="51" t="s">
        <v>46</v>
      </c>
      <c r="S4" s="50" t="s">
        <v>47</v>
      </c>
      <c r="T4" s="50"/>
      <c r="U4" s="50"/>
      <c r="V4" s="50"/>
    </row>
    <row r="5" spans="1:22" ht="12.75" customHeight="1">
      <c r="A5" s="49"/>
      <c r="B5" s="49"/>
      <c r="C5" s="50"/>
      <c r="D5" s="50"/>
      <c r="E5" s="50"/>
      <c r="F5" s="50"/>
      <c r="G5" s="50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0"/>
      <c r="T5" s="50"/>
      <c r="U5" s="50"/>
      <c r="V5" s="50"/>
    </row>
    <row r="6" spans="1:22" ht="42.75" customHeight="1">
      <c r="A6" s="49"/>
      <c r="B6" s="49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0"/>
      <c r="T6" s="50"/>
      <c r="U6" s="50"/>
      <c r="V6" s="50"/>
    </row>
    <row r="7" spans="1:22" ht="15.75" customHeight="1">
      <c r="A7" s="49"/>
      <c r="B7" s="49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0"/>
      <c r="T7" s="50"/>
      <c r="U7" s="50"/>
      <c r="V7" s="50"/>
    </row>
    <row r="8" spans="1:22" ht="12.75">
      <c r="A8" s="49"/>
      <c r="B8" s="49"/>
      <c r="C8" s="80">
        <v>150</v>
      </c>
      <c r="D8" s="80">
        <v>200</v>
      </c>
      <c r="E8" s="80" t="s">
        <v>88</v>
      </c>
      <c r="F8" s="50"/>
      <c r="G8" s="50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48</v>
      </c>
      <c r="T8" s="52" t="s">
        <v>49</v>
      </c>
      <c r="U8" s="52" t="s">
        <v>50</v>
      </c>
      <c r="V8" s="52" t="s">
        <v>51</v>
      </c>
    </row>
    <row r="9" spans="1:22" ht="12.75">
      <c r="A9" s="53">
        <v>1</v>
      </c>
      <c r="B9" s="53" t="s">
        <v>25</v>
      </c>
      <c r="C9" s="81"/>
      <c r="D9" s="81">
        <v>4</v>
      </c>
      <c r="E9" s="81"/>
      <c r="F9" s="54" t="s">
        <v>89</v>
      </c>
      <c r="G9" s="55">
        <f aca="true" t="shared" si="0" ref="G9:G25">(C$8*C9)+(D$8*D9)</f>
        <v>800</v>
      </c>
      <c r="H9" s="55">
        <f aca="true" t="shared" si="1" ref="H9:H34">G9/I9</f>
        <v>869.5652173913043</v>
      </c>
      <c r="I9" s="62">
        <v>0.92</v>
      </c>
      <c r="J9" s="62">
        <v>220</v>
      </c>
      <c r="K9" s="62" t="s">
        <v>77</v>
      </c>
      <c r="L9" s="58">
        <f aca="true" t="shared" si="2" ref="L9:L34">H9/J9</f>
        <v>3.9525691699604737</v>
      </c>
      <c r="M9" s="58">
        <v>2.5</v>
      </c>
      <c r="N9" s="58">
        <v>2.5</v>
      </c>
      <c r="O9" s="58">
        <v>2.5</v>
      </c>
      <c r="P9" s="62">
        <v>20</v>
      </c>
      <c r="Q9" s="62"/>
      <c r="R9" s="63" t="s">
        <v>55</v>
      </c>
      <c r="S9" s="55">
        <f aca="true" t="shared" si="3" ref="S9:S35">IF((B9="A"),H9," ")</f>
        <v>869.5652173913043</v>
      </c>
      <c r="T9" s="55">
        <f aca="true" t="shared" si="4" ref="T9:T34">IF((B9="B"),H9," ")</f>
        <v>0</v>
      </c>
      <c r="U9" s="55">
        <f aca="true" t="shared" si="5" ref="U9:U34">IF((B9="C"),H9," ")</f>
        <v>0</v>
      </c>
      <c r="V9" s="59"/>
    </row>
    <row r="10" spans="1:22" ht="12.75">
      <c r="A10" s="53">
        <v>2</v>
      </c>
      <c r="B10" s="53" t="s">
        <v>53</v>
      </c>
      <c r="C10" s="81"/>
      <c r="D10" s="81">
        <v>4</v>
      </c>
      <c r="E10" s="81"/>
      <c r="F10" s="54" t="s">
        <v>89</v>
      </c>
      <c r="G10" s="55">
        <f t="shared" si="0"/>
        <v>800</v>
      </c>
      <c r="H10" s="55">
        <f t="shared" si="1"/>
        <v>869.5652173913043</v>
      </c>
      <c r="I10" s="62">
        <v>0.92</v>
      </c>
      <c r="J10" s="62">
        <v>220</v>
      </c>
      <c r="K10" s="62" t="s">
        <v>77</v>
      </c>
      <c r="L10" s="58">
        <f t="shared" si="2"/>
        <v>3.9525691699604737</v>
      </c>
      <c r="M10" s="58">
        <v>2.5</v>
      </c>
      <c r="N10" s="58">
        <v>2.5</v>
      </c>
      <c r="O10" s="58">
        <v>2.5</v>
      </c>
      <c r="P10" s="62">
        <v>20</v>
      </c>
      <c r="Q10" s="62"/>
      <c r="R10" s="63" t="s">
        <v>55</v>
      </c>
      <c r="S10" s="55">
        <f t="shared" si="3"/>
        <v>0</v>
      </c>
      <c r="T10" s="55">
        <f t="shared" si="4"/>
        <v>869.5652173913043</v>
      </c>
      <c r="U10" s="55">
        <f t="shared" si="5"/>
        <v>0</v>
      </c>
      <c r="V10" s="59"/>
    </row>
    <row r="11" spans="1:22" ht="12.75">
      <c r="A11" s="53">
        <v>3</v>
      </c>
      <c r="B11" s="53" t="s">
        <v>55</v>
      </c>
      <c r="C11" s="81"/>
      <c r="D11" s="81">
        <v>6</v>
      </c>
      <c r="E11" s="81"/>
      <c r="F11" s="54" t="s">
        <v>89</v>
      </c>
      <c r="G11" s="55">
        <f t="shared" si="0"/>
        <v>1200</v>
      </c>
      <c r="H11" s="55">
        <f t="shared" si="1"/>
        <v>1304.3478260869565</v>
      </c>
      <c r="I11" s="62">
        <v>0.92</v>
      </c>
      <c r="J11" s="62">
        <v>220</v>
      </c>
      <c r="K11" s="62" t="s">
        <v>77</v>
      </c>
      <c r="L11" s="58">
        <f t="shared" si="2"/>
        <v>5.928853754940711</v>
      </c>
      <c r="M11" s="58">
        <v>2.5</v>
      </c>
      <c r="N11" s="58">
        <v>2.5</v>
      </c>
      <c r="O11" s="58">
        <v>2.5</v>
      </c>
      <c r="P11" s="62">
        <v>20</v>
      </c>
      <c r="Q11" s="62"/>
      <c r="R11" s="63" t="s">
        <v>55</v>
      </c>
      <c r="S11" s="55">
        <f t="shared" si="3"/>
        <v>0</v>
      </c>
      <c r="T11" s="55">
        <f t="shared" si="4"/>
        <v>0</v>
      </c>
      <c r="U11" s="55">
        <f t="shared" si="5"/>
        <v>1304.3478260869565</v>
      </c>
      <c r="V11" s="59"/>
    </row>
    <row r="12" spans="1:22" ht="12.75">
      <c r="A12" s="53">
        <v>4</v>
      </c>
      <c r="B12" s="53" t="s">
        <v>25</v>
      </c>
      <c r="C12" s="81"/>
      <c r="D12" s="81">
        <v>6</v>
      </c>
      <c r="E12" s="81"/>
      <c r="F12" s="54" t="s">
        <v>89</v>
      </c>
      <c r="G12" s="55">
        <f t="shared" si="0"/>
        <v>1200</v>
      </c>
      <c r="H12" s="55">
        <f t="shared" si="1"/>
        <v>1304.3478260869565</v>
      </c>
      <c r="I12" s="62">
        <v>0.92</v>
      </c>
      <c r="J12" s="62">
        <v>220</v>
      </c>
      <c r="K12" s="62" t="s">
        <v>77</v>
      </c>
      <c r="L12" s="58">
        <f t="shared" si="2"/>
        <v>5.928853754940711</v>
      </c>
      <c r="M12" s="58">
        <v>2.5</v>
      </c>
      <c r="N12" s="58">
        <v>2.5</v>
      </c>
      <c r="O12" s="58">
        <v>2.5</v>
      </c>
      <c r="P12" s="62">
        <v>20</v>
      </c>
      <c r="Q12" s="62"/>
      <c r="R12" s="63" t="s">
        <v>55</v>
      </c>
      <c r="S12" s="55">
        <f t="shared" si="3"/>
        <v>1304.3478260869565</v>
      </c>
      <c r="T12" s="55">
        <f t="shared" si="4"/>
        <v>0</v>
      </c>
      <c r="U12" s="55">
        <f t="shared" si="5"/>
        <v>0</v>
      </c>
      <c r="V12" s="59"/>
    </row>
    <row r="13" spans="1:22" ht="12.75">
      <c r="A13" s="53">
        <v>5</v>
      </c>
      <c r="B13" s="53" t="s">
        <v>53</v>
      </c>
      <c r="C13" s="81"/>
      <c r="D13" s="81">
        <v>6</v>
      </c>
      <c r="E13" s="81"/>
      <c r="F13" s="54" t="s">
        <v>89</v>
      </c>
      <c r="G13" s="55">
        <f t="shared" si="0"/>
        <v>1200</v>
      </c>
      <c r="H13" s="55">
        <f t="shared" si="1"/>
        <v>1304.3478260869565</v>
      </c>
      <c r="I13" s="62">
        <v>0.92</v>
      </c>
      <c r="J13" s="62">
        <v>220</v>
      </c>
      <c r="K13" s="62" t="s">
        <v>77</v>
      </c>
      <c r="L13" s="58">
        <f t="shared" si="2"/>
        <v>5.928853754940711</v>
      </c>
      <c r="M13" s="58">
        <v>2.5</v>
      </c>
      <c r="N13" s="58">
        <v>2.5</v>
      </c>
      <c r="O13" s="58">
        <v>2.5</v>
      </c>
      <c r="P13" s="62">
        <v>20</v>
      </c>
      <c r="Q13" s="62"/>
      <c r="R13" s="63" t="s">
        <v>55</v>
      </c>
      <c r="S13" s="55">
        <f t="shared" si="3"/>
        <v>0</v>
      </c>
      <c r="T13" s="55">
        <f t="shared" si="4"/>
        <v>1304.3478260869565</v>
      </c>
      <c r="U13" s="55">
        <f t="shared" si="5"/>
        <v>0</v>
      </c>
      <c r="V13" s="59"/>
    </row>
    <row r="14" spans="1:22" ht="12.75">
      <c r="A14" s="53">
        <v>6</v>
      </c>
      <c r="B14" s="53" t="s">
        <v>55</v>
      </c>
      <c r="C14" s="81"/>
      <c r="D14" s="81">
        <v>6</v>
      </c>
      <c r="E14" s="81"/>
      <c r="F14" s="54" t="s">
        <v>89</v>
      </c>
      <c r="G14" s="55">
        <f t="shared" si="0"/>
        <v>1200</v>
      </c>
      <c r="H14" s="55">
        <f t="shared" si="1"/>
        <v>1304.3478260869565</v>
      </c>
      <c r="I14" s="62">
        <v>0.92</v>
      </c>
      <c r="J14" s="62">
        <v>220</v>
      </c>
      <c r="K14" s="62" t="s">
        <v>77</v>
      </c>
      <c r="L14" s="58">
        <f t="shared" si="2"/>
        <v>5.928853754940711</v>
      </c>
      <c r="M14" s="58">
        <v>2.5</v>
      </c>
      <c r="N14" s="58">
        <v>2.5</v>
      </c>
      <c r="O14" s="58">
        <v>2.5</v>
      </c>
      <c r="P14" s="62">
        <v>20</v>
      </c>
      <c r="Q14" s="62"/>
      <c r="R14" s="63" t="s">
        <v>55</v>
      </c>
      <c r="S14" s="55">
        <f t="shared" si="3"/>
        <v>0</v>
      </c>
      <c r="T14" s="55">
        <f t="shared" si="4"/>
        <v>0</v>
      </c>
      <c r="U14" s="55">
        <f t="shared" si="5"/>
        <v>1304.3478260869565</v>
      </c>
      <c r="V14" s="59"/>
    </row>
    <row r="15" spans="1:22" ht="12.75">
      <c r="A15" s="53">
        <v>7</v>
      </c>
      <c r="B15" s="53" t="s">
        <v>25</v>
      </c>
      <c r="C15" s="81"/>
      <c r="D15" s="81">
        <v>5</v>
      </c>
      <c r="E15" s="81"/>
      <c r="F15" s="54" t="s">
        <v>89</v>
      </c>
      <c r="G15" s="55">
        <f t="shared" si="0"/>
        <v>1000</v>
      </c>
      <c r="H15" s="55">
        <f t="shared" si="1"/>
        <v>1086.9565217391305</v>
      </c>
      <c r="I15" s="62">
        <v>0.92</v>
      </c>
      <c r="J15" s="62">
        <v>220</v>
      </c>
      <c r="K15" s="62" t="s">
        <v>77</v>
      </c>
      <c r="L15" s="58">
        <f t="shared" si="2"/>
        <v>4.940711462450593</v>
      </c>
      <c r="M15" s="58">
        <v>2.5</v>
      </c>
      <c r="N15" s="58">
        <v>2.5</v>
      </c>
      <c r="O15" s="58">
        <v>2.5</v>
      </c>
      <c r="P15" s="62">
        <v>20</v>
      </c>
      <c r="Q15" s="62"/>
      <c r="R15" s="63" t="s">
        <v>55</v>
      </c>
      <c r="S15" s="55">
        <f t="shared" si="3"/>
        <v>1086.9565217391305</v>
      </c>
      <c r="T15" s="55">
        <f t="shared" si="4"/>
        <v>0</v>
      </c>
      <c r="U15" s="55">
        <f t="shared" si="5"/>
        <v>0</v>
      </c>
      <c r="V15" s="59"/>
    </row>
    <row r="16" spans="1:22" ht="12.75">
      <c r="A16" s="53">
        <v>8</v>
      </c>
      <c r="B16" s="53" t="s">
        <v>53</v>
      </c>
      <c r="C16" s="81"/>
      <c r="D16" s="64">
        <v>5</v>
      </c>
      <c r="E16" s="64"/>
      <c r="F16" s="54" t="s">
        <v>89</v>
      </c>
      <c r="G16" s="55">
        <f t="shared" si="0"/>
        <v>1000</v>
      </c>
      <c r="H16" s="55">
        <f t="shared" si="1"/>
        <v>1086.9565217391305</v>
      </c>
      <c r="I16" s="62">
        <v>0.92</v>
      </c>
      <c r="J16" s="62">
        <v>220</v>
      </c>
      <c r="K16" s="62" t="s">
        <v>77</v>
      </c>
      <c r="L16" s="58">
        <f t="shared" si="2"/>
        <v>4.940711462450593</v>
      </c>
      <c r="M16" s="58">
        <v>2.5</v>
      </c>
      <c r="N16" s="58">
        <v>2.5</v>
      </c>
      <c r="O16" s="58">
        <v>2.5</v>
      </c>
      <c r="P16" s="62">
        <v>20</v>
      </c>
      <c r="Q16" s="62"/>
      <c r="R16" s="63" t="s">
        <v>55</v>
      </c>
      <c r="S16" s="55">
        <f t="shared" si="3"/>
        <v>0</v>
      </c>
      <c r="T16" s="55">
        <f t="shared" si="4"/>
        <v>1086.9565217391305</v>
      </c>
      <c r="U16" s="55">
        <f t="shared" si="5"/>
        <v>0</v>
      </c>
      <c r="V16" s="59"/>
    </row>
    <row r="17" spans="1:22" ht="12.75">
      <c r="A17" s="53">
        <v>9</v>
      </c>
      <c r="B17" s="53" t="s">
        <v>55</v>
      </c>
      <c r="C17" s="81"/>
      <c r="D17" s="82">
        <v>5</v>
      </c>
      <c r="E17" s="82"/>
      <c r="F17" s="54" t="s">
        <v>89</v>
      </c>
      <c r="G17" s="55">
        <f t="shared" si="0"/>
        <v>1000</v>
      </c>
      <c r="H17" s="55">
        <f t="shared" si="1"/>
        <v>1086.9565217391305</v>
      </c>
      <c r="I17" s="62">
        <v>0.92</v>
      </c>
      <c r="J17" s="62">
        <v>220</v>
      </c>
      <c r="K17" s="62" t="s">
        <v>77</v>
      </c>
      <c r="L17" s="58">
        <f t="shared" si="2"/>
        <v>4.940711462450593</v>
      </c>
      <c r="M17" s="58">
        <v>2.5</v>
      </c>
      <c r="N17" s="58">
        <v>2.5</v>
      </c>
      <c r="O17" s="58">
        <v>2.5</v>
      </c>
      <c r="P17" s="62">
        <v>20</v>
      </c>
      <c r="Q17" s="62"/>
      <c r="R17" s="63" t="s">
        <v>55</v>
      </c>
      <c r="S17" s="55">
        <f t="shared" si="3"/>
        <v>0</v>
      </c>
      <c r="T17" s="55">
        <f t="shared" si="4"/>
        <v>0</v>
      </c>
      <c r="U17" s="55">
        <f t="shared" si="5"/>
        <v>1086.9565217391305</v>
      </c>
      <c r="V17" s="59"/>
    </row>
    <row r="18" spans="1:22" ht="12.75">
      <c r="A18" s="53">
        <v>10</v>
      </c>
      <c r="B18" s="53" t="s">
        <v>25</v>
      </c>
      <c r="C18" s="81"/>
      <c r="D18" s="82">
        <v>7</v>
      </c>
      <c r="E18" s="82"/>
      <c r="F18" s="54" t="s">
        <v>89</v>
      </c>
      <c r="G18" s="55">
        <f t="shared" si="0"/>
        <v>1400</v>
      </c>
      <c r="H18" s="55">
        <f t="shared" si="1"/>
        <v>1521.7391304347825</v>
      </c>
      <c r="I18" s="62">
        <v>0.92</v>
      </c>
      <c r="J18" s="62">
        <v>220</v>
      </c>
      <c r="K18" s="62" t="s">
        <v>77</v>
      </c>
      <c r="L18" s="58">
        <f t="shared" si="2"/>
        <v>6.916996047430829</v>
      </c>
      <c r="M18" s="58">
        <v>2.5</v>
      </c>
      <c r="N18" s="58">
        <v>2.5</v>
      </c>
      <c r="O18" s="58">
        <v>2.5</v>
      </c>
      <c r="P18" s="62">
        <v>20</v>
      </c>
      <c r="Q18" s="62"/>
      <c r="R18" s="63" t="s">
        <v>55</v>
      </c>
      <c r="S18" s="55">
        <f t="shared" si="3"/>
        <v>1521.7391304347825</v>
      </c>
      <c r="T18" s="55">
        <f t="shared" si="4"/>
        <v>0</v>
      </c>
      <c r="U18" s="55">
        <f t="shared" si="5"/>
        <v>0</v>
      </c>
      <c r="V18" s="59"/>
    </row>
    <row r="19" spans="1:22" ht="12.75">
      <c r="A19" s="53">
        <v>11</v>
      </c>
      <c r="B19" s="53" t="s">
        <v>53</v>
      </c>
      <c r="C19" s="81"/>
      <c r="D19" s="82">
        <v>6</v>
      </c>
      <c r="E19" s="82"/>
      <c r="F19" s="54" t="s">
        <v>89</v>
      </c>
      <c r="G19" s="55">
        <f t="shared" si="0"/>
        <v>1200</v>
      </c>
      <c r="H19" s="55">
        <f t="shared" si="1"/>
        <v>1304.3478260869565</v>
      </c>
      <c r="I19" s="62">
        <v>0.92</v>
      </c>
      <c r="J19" s="62">
        <v>220</v>
      </c>
      <c r="K19" s="62" t="s">
        <v>77</v>
      </c>
      <c r="L19" s="58">
        <f t="shared" si="2"/>
        <v>5.928853754940711</v>
      </c>
      <c r="M19" s="58">
        <v>2.5</v>
      </c>
      <c r="N19" s="58">
        <v>2.5</v>
      </c>
      <c r="O19" s="58">
        <v>2.5</v>
      </c>
      <c r="P19" s="62">
        <v>20</v>
      </c>
      <c r="Q19" s="62"/>
      <c r="R19" s="63" t="s">
        <v>55</v>
      </c>
      <c r="S19" s="55">
        <f t="shared" si="3"/>
        <v>0</v>
      </c>
      <c r="T19" s="55">
        <f t="shared" si="4"/>
        <v>1304.3478260869565</v>
      </c>
      <c r="U19" s="55">
        <f t="shared" si="5"/>
        <v>0</v>
      </c>
      <c r="V19" s="59"/>
    </row>
    <row r="20" spans="1:22" ht="12.75">
      <c r="A20" s="53">
        <v>12</v>
      </c>
      <c r="B20" s="53" t="s">
        <v>55</v>
      </c>
      <c r="C20" s="81"/>
      <c r="D20" s="82">
        <v>4</v>
      </c>
      <c r="E20" s="82"/>
      <c r="F20" s="54" t="s">
        <v>89</v>
      </c>
      <c r="G20" s="55">
        <f t="shared" si="0"/>
        <v>800</v>
      </c>
      <c r="H20" s="55">
        <f t="shared" si="1"/>
        <v>869.5652173913043</v>
      </c>
      <c r="I20" s="62">
        <v>0.92</v>
      </c>
      <c r="J20" s="62">
        <v>220</v>
      </c>
      <c r="K20" s="62" t="s">
        <v>77</v>
      </c>
      <c r="L20" s="58">
        <f t="shared" si="2"/>
        <v>3.9525691699604737</v>
      </c>
      <c r="M20" s="58">
        <v>2.5</v>
      </c>
      <c r="N20" s="58">
        <v>2.5</v>
      </c>
      <c r="O20" s="58">
        <v>2.5</v>
      </c>
      <c r="P20" s="62">
        <v>20</v>
      </c>
      <c r="Q20" s="62"/>
      <c r="R20" s="63" t="s">
        <v>55</v>
      </c>
      <c r="S20" s="55">
        <f t="shared" si="3"/>
        <v>0</v>
      </c>
      <c r="T20" s="55">
        <f t="shared" si="4"/>
        <v>0</v>
      </c>
      <c r="U20" s="55">
        <f t="shared" si="5"/>
        <v>869.5652173913043</v>
      </c>
      <c r="V20" s="59"/>
    </row>
    <row r="21" spans="1:22" ht="12.75">
      <c r="A21" s="53">
        <v>13</v>
      </c>
      <c r="B21" s="53" t="s">
        <v>25</v>
      </c>
      <c r="C21" s="81"/>
      <c r="D21" s="82">
        <v>6</v>
      </c>
      <c r="E21" s="82"/>
      <c r="F21" s="54" t="s">
        <v>89</v>
      </c>
      <c r="G21" s="55">
        <f t="shared" si="0"/>
        <v>1200</v>
      </c>
      <c r="H21" s="55">
        <f t="shared" si="1"/>
        <v>1304.3478260869565</v>
      </c>
      <c r="I21" s="62">
        <v>0.92</v>
      </c>
      <c r="J21" s="62">
        <v>220</v>
      </c>
      <c r="K21" s="62" t="s">
        <v>77</v>
      </c>
      <c r="L21" s="58">
        <f t="shared" si="2"/>
        <v>5.928853754940711</v>
      </c>
      <c r="M21" s="58">
        <v>2.5</v>
      </c>
      <c r="N21" s="58">
        <v>2.5</v>
      </c>
      <c r="O21" s="58">
        <v>2.5</v>
      </c>
      <c r="P21" s="62">
        <v>20</v>
      </c>
      <c r="Q21" s="62"/>
      <c r="R21" s="63" t="s">
        <v>55</v>
      </c>
      <c r="S21" s="55">
        <f t="shared" si="3"/>
        <v>1304.3478260869565</v>
      </c>
      <c r="T21" s="55">
        <f t="shared" si="4"/>
        <v>0</v>
      </c>
      <c r="U21" s="55">
        <f t="shared" si="5"/>
        <v>0</v>
      </c>
      <c r="V21" s="59"/>
    </row>
    <row r="22" spans="1:22" ht="12.75">
      <c r="A22" s="53">
        <v>14</v>
      </c>
      <c r="B22" s="53" t="s">
        <v>53</v>
      </c>
      <c r="C22" s="81">
        <v>1</v>
      </c>
      <c r="D22" s="82">
        <v>6</v>
      </c>
      <c r="E22" s="82"/>
      <c r="F22" s="54" t="s">
        <v>89</v>
      </c>
      <c r="G22" s="55">
        <f t="shared" si="0"/>
        <v>1350</v>
      </c>
      <c r="H22" s="55">
        <f t="shared" si="1"/>
        <v>1467.391304347826</v>
      </c>
      <c r="I22" s="62">
        <v>0.92</v>
      </c>
      <c r="J22" s="62">
        <v>220</v>
      </c>
      <c r="K22" s="62" t="s">
        <v>77</v>
      </c>
      <c r="L22" s="58">
        <f t="shared" si="2"/>
        <v>6.6699604743083</v>
      </c>
      <c r="M22" s="58">
        <v>2.5</v>
      </c>
      <c r="N22" s="58">
        <v>2.5</v>
      </c>
      <c r="O22" s="58">
        <v>2.5</v>
      </c>
      <c r="P22" s="62">
        <v>20</v>
      </c>
      <c r="Q22" s="62"/>
      <c r="R22" s="63" t="s">
        <v>55</v>
      </c>
      <c r="S22" s="55">
        <f t="shared" si="3"/>
        <v>0</v>
      </c>
      <c r="T22" s="55">
        <f t="shared" si="4"/>
        <v>1467.391304347826</v>
      </c>
      <c r="U22" s="55">
        <f t="shared" si="5"/>
        <v>0</v>
      </c>
      <c r="V22" s="59"/>
    </row>
    <row r="23" spans="1:22" ht="12.75">
      <c r="A23" s="53">
        <v>15</v>
      </c>
      <c r="B23" s="53" t="s">
        <v>55</v>
      </c>
      <c r="C23" s="81"/>
      <c r="D23" s="81">
        <v>4</v>
      </c>
      <c r="E23" s="81"/>
      <c r="F23" s="54" t="s">
        <v>89</v>
      </c>
      <c r="G23" s="55">
        <f t="shared" si="0"/>
        <v>800</v>
      </c>
      <c r="H23" s="55">
        <f t="shared" si="1"/>
        <v>869.5652173913043</v>
      </c>
      <c r="I23" s="62">
        <v>0.92</v>
      </c>
      <c r="J23" s="62">
        <v>220</v>
      </c>
      <c r="K23" s="62" t="s">
        <v>77</v>
      </c>
      <c r="L23" s="58">
        <f t="shared" si="2"/>
        <v>3.9525691699604737</v>
      </c>
      <c r="M23" s="58">
        <v>2.5</v>
      </c>
      <c r="N23" s="58">
        <v>2.5</v>
      </c>
      <c r="O23" s="58">
        <v>2.5</v>
      </c>
      <c r="P23" s="62">
        <v>20</v>
      </c>
      <c r="Q23" s="62"/>
      <c r="R23" s="63" t="s">
        <v>55</v>
      </c>
      <c r="S23" s="55">
        <f t="shared" si="3"/>
        <v>0</v>
      </c>
      <c r="T23" s="55">
        <f t="shared" si="4"/>
        <v>0</v>
      </c>
      <c r="U23" s="55">
        <f t="shared" si="5"/>
        <v>869.5652173913043</v>
      </c>
      <c r="V23" s="59"/>
    </row>
    <row r="24" spans="1:22" ht="12.75">
      <c r="A24" s="53">
        <v>16</v>
      </c>
      <c r="B24" s="53" t="s">
        <v>25</v>
      </c>
      <c r="C24" s="81">
        <v>1</v>
      </c>
      <c r="D24" s="64">
        <v>6</v>
      </c>
      <c r="E24" s="64"/>
      <c r="F24" s="54" t="s">
        <v>89</v>
      </c>
      <c r="G24" s="55">
        <f t="shared" si="0"/>
        <v>1350</v>
      </c>
      <c r="H24" s="55">
        <f t="shared" si="1"/>
        <v>1467.391304347826</v>
      </c>
      <c r="I24" s="62">
        <v>0.92</v>
      </c>
      <c r="J24" s="62">
        <v>220</v>
      </c>
      <c r="K24" s="62" t="s">
        <v>77</v>
      </c>
      <c r="L24" s="58">
        <f t="shared" si="2"/>
        <v>6.6699604743083</v>
      </c>
      <c r="M24" s="58">
        <v>2.5</v>
      </c>
      <c r="N24" s="58">
        <v>2.5</v>
      </c>
      <c r="O24" s="58">
        <v>2.5</v>
      </c>
      <c r="P24" s="62">
        <v>20</v>
      </c>
      <c r="Q24" s="62">
        <v>25</v>
      </c>
      <c r="R24" s="63" t="s">
        <v>55</v>
      </c>
      <c r="S24" s="55">
        <f t="shared" si="3"/>
        <v>1467.391304347826</v>
      </c>
      <c r="T24" s="55">
        <f t="shared" si="4"/>
        <v>0</v>
      </c>
      <c r="U24" s="55">
        <f t="shared" si="5"/>
        <v>0</v>
      </c>
      <c r="V24" s="59"/>
    </row>
    <row r="25" spans="1:22" ht="12.75">
      <c r="A25" s="53">
        <v>17</v>
      </c>
      <c r="B25" s="53" t="s">
        <v>53</v>
      </c>
      <c r="C25" s="81"/>
      <c r="D25" s="82">
        <v>5</v>
      </c>
      <c r="E25" s="82"/>
      <c r="F25" s="54" t="s">
        <v>89</v>
      </c>
      <c r="G25" s="55">
        <f t="shared" si="0"/>
        <v>1000</v>
      </c>
      <c r="H25" s="55">
        <f t="shared" si="1"/>
        <v>1086.9565217391305</v>
      </c>
      <c r="I25" s="62">
        <v>0.92</v>
      </c>
      <c r="J25" s="62">
        <v>220</v>
      </c>
      <c r="K25" s="62" t="s">
        <v>77</v>
      </c>
      <c r="L25" s="58">
        <f t="shared" si="2"/>
        <v>4.940711462450593</v>
      </c>
      <c r="M25" s="58">
        <v>2.5</v>
      </c>
      <c r="N25" s="58">
        <v>2.5</v>
      </c>
      <c r="O25" s="58">
        <v>2.5</v>
      </c>
      <c r="P25" s="62">
        <v>20</v>
      </c>
      <c r="Q25" s="62">
        <v>25</v>
      </c>
      <c r="R25" s="63" t="s">
        <v>55</v>
      </c>
      <c r="S25" s="55">
        <f t="shared" si="3"/>
        <v>0</v>
      </c>
      <c r="T25" s="55">
        <f t="shared" si="4"/>
        <v>1086.9565217391305</v>
      </c>
      <c r="U25" s="55">
        <f t="shared" si="5"/>
        <v>0</v>
      </c>
      <c r="V25" s="59"/>
    </row>
    <row r="26" spans="1:22" ht="12.75">
      <c r="A26" s="53">
        <v>18</v>
      </c>
      <c r="B26" s="53" t="s">
        <v>55</v>
      </c>
      <c r="C26" s="81"/>
      <c r="D26" s="82"/>
      <c r="E26" s="82">
        <v>1</v>
      </c>
      <c r="F26" s="54" t="s">
        <v>90</v>
      </c>
      <c r="G26" s="55">
        <v>5500</v>
      </c>
      <c r="H26" s="55">
        <f t="shared" si="1"/>
        <v>5978.260869565217</v>
      </c>
      <c r="I26" s="62">
        <v>0.92</v>
      </c>
      <c r="J26" s="62">
        <v>220</v>
      </c>
      <c r="K26" s="62" t="s">
        <v>77</v>
      </c>
      <c r="L26" s="58">
        <f t="shared" si="2"/>
        <v>27.173913043478258</v>
      </c>
      <c r="M26" s="58">
        <v>4</v>
      </c>
      <c r="N26" s="58">
        <v>4</v>
      </c>
      <c r="O26" s="58">
        <v>4</v>
      </c>
      <c r="P26" s="62">
        <v>25</v>
      </c>
      <c r="Q26" s="83">
        <v>25</v>
      </c>
      <c r="R26" s="63" t="s">
        <v>55</v>
      </c>
      <c r="S26" s="55">
        <f t="shared" si="3"/>
        <v>0</v>
      </c>
      <c r="T26" s="55">
        <f t="shared" si="4"/>
        <v>0</v>
      </c>
      <c r="U26" s="55">
        <f t="shared" si="5"/>
        <v>5978.260869565217</v>
      </c>
      <c r="V26" s="59"/>
    </row>
    <row r="27" spans="1:22" ht="12.75">
      <c r="A27" s="53">
        <v>19</v>
      </c>
      <c r="B27" s="53" t="s">
        <v>25</v>
      </c>
      <c r="C27" s="81"/>
      <c r="D27" s="82"/>
      <c r="E27" s="82">
        <v>1</v>
      </c>
      <c r="F27" s="54" t="s">
        <v>90</v>
      </c>
      <c r="G27" s="55">
        <v>5500</v>
      </c>
      <c r="H27" s="55">
        <f t="shared" si="1"/>
        <v>5978.260869565217</v>
      </c>
      <c r="I27" s="62">
        <v>0.92</v>
      </c>
      <c r="J27" s="62">
        <v>220</v>
      </c>
      <c r="K27" s="62" t="s">
        <v>77</v>
      </c>
      <c r="L27" s="58">
        <f t="shared" si="2"/>
        <v>27.173913043478258</v>
      </c>
      <c r="M27" s="58">
        <v>4</v>
      </c>
      <c r="N27" s="58">
        <v>4</v>
      </c>
      <c r="O27" s="58">
        <v>4</v>
      </c>
      <c r="P27" s="62">
        <v>25</v>
      </c>
      <c r="Q27" s="83">
        <v>25</v>
      </c>
      <c r="R27" s="63" t="s">
        <v>55</v>
      </c>
      <c r="S27" s="55">
        <f t="shared" si="3"/>
        <v>5978.260869565217</v>
      </c>
      <c r="T27" s="55">
        <f t="shared" si="4"/>
        <v>0</v>
      </c>
      <c r="U27" s="55">
        <f t="shared" si="5"/>
        <v>0</v>
      </c>
      <c r="V27" s="59"/>
    </row>
    <row r="28" spans="1:22" ht="12.75">
      <c r="A28" s="53">
        <v>20</v>
      </c>
      <c r="B28" s="53" t="s">
        <v>53</v>
      </c>
      <c r="C28" s="81"/>
      <c r="D28" s="82"/>
      <c r="E28" s="82">
        <v>1</v>
      </c>
      <c r="F28" s="54" t="s">
        <v>90</v>
      </c>
      <c r="G28" s="55">
        <v>5500</v>
      </c>
      <c r="H28" s="55">
        <f t="shared" si="1"/>
        <v>5978.260869565217</v>
      </c>
      <c r="I28" s="62">
        <v>0.92</v>
      </c>
      <c r="J28" s="62">
        <v>220</v>
      </c>
      <c r="K28" s="62" t="s">
        <v>77</v>
      </c>
      <c r="L28" s="58">
        <f t="shared" si="2"/>
        <v>27.173913043478258</v>
      </c>
      <c r="M28" s="58">
        <v>4</v>
      </c>
      <c r="N28" s="58">
        <v>4</v>
      </c>
      <c r="O28" s="58">
        <v>4</v>
      </c>
      <c r="P28" s="62">
        <v>25</v>
      </c>
      <c r="Q28" s="83">
        <v>25</v>
      </c>
      <c r="R28" s="63" t="s">
        <v>55</v>
      </c>
      <c r="S28" s="55">
        <f t="shared" si="3"/>
        <v>0</v>
      </c>
      <c r="T28" s="55">
        <f t="shared" si="4"/>
        <v>5978.260869565217</v>
      </c>
      <c r="U28" s="55">
        <f t="shared" si="5"/>
        <v>0</v>
      </c>
      <c r="V28" s="59"/>
    </row>
    <row r="29" spans="1:22" ht="12.75">
      <c r="A29" s="53">
        <v>21</v>
      </c>
      <c r="B29" s="53" t="s">
        <v>55</v>
      </c>
      <c r="C29" s="81"/>
      <c r="D29" s="82"/>
      <c r="E29" s="82">
        <v>1</v>
      </c>
      <c r="F29" s="54" t="s">
        <v>90</v>
      </c>
      <c r="G29" s="55">
        <v>5500</v>
      </c>
      <c r="H29" s="55">
        <f t="shared" si="1"/>
        <v>5978.260869565217</v>
      </c>
      <c r="I29" s="62">
        <v>0.92</v>
      </c>
      <c r="J29" s="62">
        <v>220</v>
      </c>
      <c r="K29" s="62" t="s">
        <v>77</v>
      </c>
      <c r="L29" s="58">
        <f t="shared" si="2"/>
        <v>27.173913043478258</v>
      </c>
      <c r="M29" s="58">
        <v>4</v>
      </c>
      <c r="N29" s="58">
        <v>4</v>
      </c>
      <c r="O29" s="58">
        <v>4</v>
      </c>
      <c r="P29" s="62">
        <v>25</v>
      </c>
      <c r="Q29" s="83">
        <v>25</v>
      </c>
      <c r="R29" s="63" t="s">
        <v>55</v>
      </c>
      <c r="S29" s="55">
        <f t="shared" si="3"/>
        <v>0</v>
      </c>
      <c r="T29" s="55">
        <f t="shared" si="4"/>
        <v>0</v>
      </c>
      <c r="U29" s="55">
        <f t="shared" si="5"/>
        <v>5978.260869565217</v>
      </c>
      <c r="V29" s="59"/>
    </row>
    <row r="30" spans="1:22" ht="12.75">
      <c r="A30" s="53">
        <v>22</v>
      </c>
      <c r="B30" s="53" t="s">
        <v>25</v>
      </c>
      <c r="C30" s="81"/>
      <c r="D30" s="82"/>
      <c r="E30" s="82">
        <v>1</v>
      </c>
      <c r="F30" s="54" t="s">
        <v>90</v>
      </c>
      <c r="G30" s="55">
        <v>5500</v>
      </c>
      <c r="H30" s="55">
        <f t="shared" si="1"/>
        <v>5978.260869565217</v>
      </c>
      <c r="I30" s="62">
        <v>0.92</v>
      </c>
      <c r="J30" s="62">
        <v>220</v>
      </c>
      <c r="K30" s="62" t="s">
        <v>77</v>
      </c>
      <c r="L30" s="58">
        <f t="shared" si="2"/>
        <v>27.173913043478258</v>
      </c>
      <c r="M30" s="58">
        <v>4</v>
      </c>
      <c r="N30" s="58">
        <v>4</v>
      </c>
      <c r="O30" s="58">
        <v>4</v>
      </c>
      <c r="P30" s="62">
        <v>25</v>
      </c>
      <c r="Q30" s="83">
        <v>25</v>
      </c>
      <c r="R30" s="63" t="s">
        <v>55</v>
      </c>
      <c r="S30" s="55">
        <f t="shared" si="3"/>
        <v>5978.260869565217</v>
      </c>
      <c r="T30" s="55">
        <f t="shared" si="4"/>
        <v>0</v>
      </c>
      <c r="U30" s="55">
        <f t="shared" si="5"/>
        <v>0</v>
      </c>
      <c r="V30" s="59"/>
    </row>
    <row r="31" spans="1:22" ht="12.75">
      <c r="A31" s="53">
        <v>23</v>
      </c>
      <c r="B31" s="53" t="s">
        <v>53</v>
      </c>
      <c r="C31" s="81"/>
      <c r="D31" s="82">
        <v>6</v>
      </c>
      <c r="E31" s="82"/>
      <c r="F31" s="54" t="s">
        <v>89</v>
      </c>
      <c r="G31" s="55">
        <f aca="true" t="shared" si="6" ref="G31:G34">(C$8*C31)+(D$8*D31)</f>
        <v>1200</v>
      </c>
      <c r="H31" s="55">
        <f t="shared" si="1"/>
        <v>1304.3478260869565</v>
      </c>
      <c r="I31" s="62">
        <v>0.92</v>
      </c>
      <c r="J31" s="62">
        <v>220</v>
      </c>
      <c r="K31" s="62" t="s">
        <v>77</v>
      </c>
      <c r="L31" s="58">
        <f t="shared" si="2"/>
        <v>5.928853754940711</v>
      </c>
      <c r="M31" s="58">
        <v>2.5</v>
      </c>
      <c r="N31" s="58">
        <v>2.5</v>
      </c>
      <c r="O31" s="58">
        <v>2.5</v>
      </c>
      <c r="P31" s="62">
        <v>20</v>
      </c>
      <c r="Q31" s="83"/>
      <c r="R31" s="63" t="s">
        <v>55</v>
      </c>
      <c r="S31" s="55">
        <f t="shared" si="3"/>
        <v>0</v>
      </c>
      <c r="T31" s="55">
        <f t="shared" si="4"/>
        <v>1304.3478260869565</v>
      </c>
      <c r="U31" s="55">
        <f t="shared" si="5"/>
        <v>0</v>
      </c>
      <c r="V31" s="59"/>
    </row>
    <row r="32" spans="1:22" ht="12.75">
      <c r="A32" s="53">
        <v>24</v>
      </c>
      <c r="B32" s="53" t="s">
        <v>55</v>
      </c>
      <c r="C32" s="81"/>
      <c r="D32" s="82">
        <v>5</v>
      </c>
      <c r="E32" s="82"/>
      <c r="F32" s="54" t="s">
        <v>89</v>
      </c>
      <c r="G32" s="55">
        <f t="shared" si="6"/>
        <v>1000</v>
      </c>
      <c r="H32" s="55">
        <f t="shared" si="1"/>
        <v>1086.9565217391305</v>
      </c>
      <c r="I32" s="62">
        <v>0.92</v>
      </c>
      <c r="J32" s="62">
        <v>220</v>
      </c>
      <c r="K32" s="62" t="s">
        <v>77</v>
      </c>
      <c r="L32" s="58">
        <f t="shared" si="2"/>
        <v>4.940711462450593</v>
      </c>
      <c r="M32" s="58">
        <v>2.5</v>
      </c>
      <c r="N32" s="58">
        <v>2.5</v>
      </c>
      <c r="O32" s="58">
        <v>2.5</v>
      </c>
      <c r="P32" s="62">
        <v>20</v>
      </c>
      <c r="Q32" s="62"/>
      <c r="R32" s="63" t="s">
        <v>55</v>
      </c>
      <c r="S32" s="55">
        <f t="shared" si="3"/>
        <v>0</v>
      </c>
      <c r="T32" s="55">
        <f t="shared" si="4"/>
        <v>0</v>
      </c>
      <c r="U32" s="55">
        <f t="shared" si="5"/>
        <v>1086.9565217391305</v>
      </c>
      <c r="V32" s="59"/>
    </row>
    <row r="33" spans="1:22" ht="12.75">
      <c r="A33" s="53">
        <v>25</v>
      </c>
      <c r="B33" s="53" t="s">
        <v>25</v>
      </c>
      <c r="C33" s="81"/>
      <c r="D33" s="82">
        <v>4</v>
      </c>
      <c r="E33" s="82"/>
      <c r="F33" s="54" t="s">
        <v>89</v>
      </c>
      <c r="G33" s="55">
        <f t="shared" si="6"/>
        <v>800</v>
      </c>
      <c r="H33" s="55">
        <f t="shared" si="1"/>
        <v>869.5652173913043</v>
      </c>
      <c r="I33" s="62">
        <v>0.92</v>
      </c>
      <c r="J33" s="62">
        <v>220</v>
      </c>
      <c r="K33" s="62" t="s">
        <v>77</v>
      </c>
      <c r="L33" s="58">
        <f t="shared" si="2"/>
        <v>3.9525691699604737</v>
      </c>
      <c r="M33" s="58">
        <v>2.5</v>
      </c>
      <c r="N33" s="58">
        <v>2.5</v>
      </c>
      <c r="O33" s="58">
        <v>2.5</v>
      </c>
      <c r="P33" s="62">
        <v>20</v>
      </c>
      <c r="Q33" s="62"/>
      <c r="R33" s="63" t="s">
        <v>55</v>
      </c>
      <c r="S33" s="55">
        <f t="shared" si="3"/>
        <v>869.5652173913043</v>
      </c>
      <c r="T33" s="55">
        <f t="shared" si="4"/>
        <v>0</v>
      </c>
      <c r="U33" s="55">
        <f t="shared" si="5"/>
        <v>0</v>
      </c>
      <c r="V33" s="59"/>
    </row>
    <row r="34" spans="1:22" ht="12.75">
      <c r="A34" s="53">
        <v>26</v>
      </c>
      <c r="B34" s="53" t="s">
        <v>53</v>
      </c>
      <c r="C34" s="81"/>
      <c r="D34" s="82">
        <v>6</v>
      </c>
      <c r="E34" s="82"/>
      <c r="F34" s="54" t="s">
        <v>89</v>
      </c>
      <c r="G34" s="55">
        <f t="shared" si="6"/>
        <v>1200</v>
      </c>
      <c r="H34" s="55">
        <f t="shared" si="1"/>
        <v>1304.3478260869565</v>
      </c>
      <c r="I34" s="62">
        <v>0.92</v>
      </c>
      <c r="J34" s="62">
        <v>220</v>
      </c>
      <c r="K34" s="62" t="s">
        <v>77</v>
      </c>
      <c r="L34" s="58">
        <f t="shared" si="2"/>
        <v>5.928853754940711</v>
      </c>
      <c r="M34" s="58">
        <v>2.5</v>
      </c>
      <c r="N34" s="58">
        <v>2.5</v>
      </c>
      <c r="O34" s="58">
        <v>2.5</v>
      </c>
      <c r="P34" s="62">
        <v>20</v>
      </c>
      <c r="Q34" s="62"/>
      <c r="R34" s="63" t="s">
        <v>55</v>
      </c>
      <c r="S34" s="55">
        <f t="shared" si="3"/>
        <v>0</v>
      </c>
      <c r="T34" s="55">
        <f t="shared" si="4"/>
        <v>1304.3478260869565</v>
      </c>
      <c r="U34" s="55">
        <f t="shared" si="5"/>
        <v>0</v>
      </c>
      <c r="V34" s="59"/>
    </row>
    <row r="35" spans="1:22" ht="12.75">
      <c r="A35" s="53">
        <v>27</v>
      </c>
      <c r="B35" s="53" t="s">
        <v>55</v>
      </c>
      <c r="C35" s="82"/>
      <c r="D35" s="82"/>
      <c r="E35" s="82"/>
      <c r="F35" s="60" t="s">
        <v>57</v>
      </c>
      <c r="G35" s="61"/>
      <c r="H35" s="61"/>
      <c r="I35" s="62"/>
      <c r="J35" s="62"/>
      <c r="K35" s="62"/>
      <c r="L35" s="58"/>
      <c r="M35" s="58"/>
      <c r="N35" s="58"/>
      <c r="O35" s="58"/>
      <c r="P35" s="62"/>
      <c r="Q35" s="62"/>
      <c r="R35" s="63"/>
      <c r="S35" s="55">
        <f t="shared" si="3"/>
        <v>0</v>
      </c>
      <c r="T35" s="55"/>
      <c r="U35" s="55"/>
      <c r="V35" s="55"/>
    </row>
    <row r="36" spans="1:22" s="66" customFormat="1" ht="12.75">
      <c r="A36" s="53">
        <v>28</v>
      </c>
      <c r="B36" s="53" t="s">
        <v>25</v>
      </c>
      <c r="C36" s="82"/>
      <c r="D36" s="82"/>
      <c r="E36" s="82"/>
      <c r="F36" s="60" t="s">
        <v>57</v>
      </c>
      <c r="G36" s="61"/>
      <c r="H36" s="61"/>
      <c r="I36" s="62"/>
      <c r="J36" s="62"/>
      <c r="K36" s="62"/>
      <c r="L36" s="58"/>
      <c r="M36" s="58"/>
      <c r="N36" s="58"/>
      <c r="O36" s="58"/>
      <c r="P36" s="62"/>
      <c r="Q36" s="62"/>
      <c r="R36" s="64"/>
      <c r="S36" s="65"/>
      <c r="T36" s="65"/>
      <c r="U36" s="65"/>
      <c r="V36" s="65"/>
    </row>
    <row r="37" spans="1:22" s="66" customFormat="1" ht="12.75">
      <c r="A37" s="53">
        <v>29</v>
      </c>
      <c r="B37" s="53" t="s">
        <v>53</v>
      </c>
      <c r="C37" s="82"/>
      <c r="D37" s="82"/>
      <c r="E37" s="82"/>
      <c r="F37" s="60" t="s">
        <v>57</v>
      </c>
      <c r="G37" s="61"/>
      <c r="H37" s="61"/>
      <c r="I37" s="62"/>
      <c r="J37" s="62"/>
      <c r="K37" s="62"/>
      <c r="L37" s="58"/>
      <c r="M37" s="58"/>
      <c r="N37" s="58"/>
      <c r="O37" s="58"/>
      <c r="P37" s="62"/>
      <c r="Q37" s="62"/>
      <c r="R37" s="64"/>
      <c r="S37" s="65"/>
      <c r="T37" s="65"/>
      <c r="U37" s="65"/>
      <c r="V37" s="65"/>
    </row>
    <row r="38" spans="1:22" ht="12.75">
      <c r="A38" s="67" t="s">
        <v>58</v>
      </c>
      <c r="B38" s="67"/>
      <c r="C38" s="67"/>
      <c r="D38" s="67"/>
      <c r="E38" s="67"/>
      <c r="F38" s="84"/>
      <c r="G38" s="68">
        <f>SUM(G9:G37)</f>
        <v>50200</v>
      </c>
      <c r="H38" s="68">
        <f>SUM(H9:H37)</f>
        <v>54565.217391304344</v>
      </c>
      <c r="I38" s="69">
        <v>0.92</v>
      </c>
      <c r="J38" s="69">
        <v>380</v>
      </c>
      <c r="K38" s="69" t="s">
        <v>59</v>
      </c>
      <c r="L38" s="70">
        <f>H38/660</f>
        <v>82.67457180500658</v>
      </c>
      <c r="M38" s="71" t="s">
        <v>91</v>
      </c>
      <c r="N38" s="72">
        <v>35</v>
      </c>
      <c r="O38" s="72">
        <v>16</v>
      </c>
      <c r="P38" s="68">
        <v>100</v>
      </c>
      <c r="Q38" s="68"/>
      <c r="R38" s="69" t="s">
        <v>55</v>
      </c>
      <c r="S38" s="68">
        <f>SUM(S9:S37)</f>
        <v>20380.434782608692</v>
      </c>
      <c r="T38" s="68">
        <f>SUM(T9:T37)</f>
        <v>15706.521739130432</v>
      </c>
      <c r="U38" s="68">
        <f>SUM(U9:U37)</f>
        <v>18478.260869565216</v>
      </c>
      <c r="V38" s="68">
        <f>SUM(V9:V37)</f>
        <v>0</v>
      </c>
    </row>
  </sheetData>
  <sheetProtection selectLockedCells="1" selectUnlockedCells="1"/>
  <mergeCells count="19">
    <mergeCell ref="A1:V2"/>
    <mergeCell ref="A3:V3"/>
    <mergeCell ref="A4:B8"/>
    <mergeCell ref="C4:E7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V7"/>
    <mergeCell ref="A38:E3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X17"/>
  <sheetViews>
    <sheetView zoomScale="80" zoomScaleNormal="80" workbookViewId="0" topLeftCell="A1">
      <selection activeCell="J47" sqref="J47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6" width="5.28125" style="0" customWidth="1"/>
    <col min="7" max="7" width="5.140625" style="0" customWidth="1"/>
    <col min="8" max="8" width="28.140625" style="0" customWidth="1"/>
    <col min="9" max="9" width="14.140625" style="0" customWidth="1"/>
    <col min="10" max="10" width="15.7109375" style="0" customWidth="1"/>
    <col min="11" max="11" width="7.140625" style="0" customWidth="1"/>
    <col min="12" max="12" width="5.7109375" style="0" customWidth="1"/>
    <col min="13" max="13" width="6.7109375" style="0" customWidth="1"/>
    <col min="14" max="14" width="6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8" width="7.140625" style="0" customWidth="1"/>
    <col min="19" max="19" width="6.421875" style="0" customWidth="1"/>
    <col min="20" max="20" width="5.7109375" style="0" customWidth="1"/>
  </cols>
  <sheetData>
    <row r="1" spans="1:24" ht="12.75" customHeight="1">
      <c r="A1" s="48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2.75" customHeight="1">
      <c r="A4" s="49" t="s">
        <v>33</v>
      </c>
      <c r="B4" s="49"/>
      <c r="C4" s="85" t="s">
        <v>93</v>
      </c>
      <c r="D4" s="85"/>
      <c r="E4" s="85"/>
      <c r="F4" s="85"/>
      <c r="G4" s="85"/>
      <c r="H4" s="50" t="s">
        <v>87</v>
      </c>
      <c r="I4" s="50" t="s">
        <v>35</v>
      </c>
      <c r="J4" s="50" t="s">
        <v>36</v>
      </c>
      <c r="K4" s="51" t="s">
        <v>37</v>
      </c>
      <c r="L4" s="51" t="s">
        <v>38</v>
      </c>
      <c r="M4" s="51" t="s">
        <v>39</v>
      </c>
      <c r="N4" s="51" t="s">
        <v>40</v>
      </c>
      <c r="O4" s="51" t="s">
        <v>41</v>
      </c>
      <c r="P4" s="51" t="s">
        <v>42</v>
      </c>
      <c r="Q4" s="51" t="s">
        <v>43</v>
      </c>
      <c r="R4" s="51" t="s">
        <v>44</v>
      </c>
      <c r="S4" s="51" t="s">
        <v>45</v>
      </c>
      <c r="T4" s="51" t="s">
        <v>46</v>
      </c>
      <c r="U4" s="50" t="s">
        <v>47</v>
      </c>
      <c r="V4" s="50"/>
      <c r="W4" s="50"/>
      <c r="X4" s="50"/>
    </row>
    <row r="5" spans="1:24" ht="12.75" customHeight="1">
      <c r="A5" s="49"/>
      <c r="B5" s="49"/>
      <c r="C5" s="85"/>
      <c r="D5" s="85"/>
      <c r="E5" s="85"/>
      <c r="F5" s="85"/>
      <c r="G5" s="85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0"/>
      <c r="V5" s="50"/>
      <c r="W5" s="50"/>
      <c r="X5" s="50"/>
    </row>
    <row r="6" spans="1:24" ht="42.75" customHeight="1">
      <c r="A6" s="49"/>
      <c r="B6" s="49"/>
      <c r="C6" s="85"/>
      <c r="D6" s="85"/>
      <c r="E6" s="85"/>
      <c r="F6" s="85"/>
      <c r="G6" s="85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0"/>
      <c r="V6" s="50"/>
      <c r="W6" s="50"/>
      <c r="X6" s="50"/>
    </row>
    <row r="7" spans="1:24" ht="15.75" customHeight="1">
      <c r="A7" s="49"/>
      <c r="B7" s="49"/>
      <c r="C7" s="80" t="s">
        <v>94</v>
      </c>
      <c r="D7" s="80" t="s">
        <v>95</v>
      </c>
      <c r="E7" s="80" t="s">
        <v>96</v>
      </c>
      <c r="F7" s="80" t="s">
        <v>97</v>
      </c>
      <c r="G7" s="80" t="s">
        <v>98</v>
      </c>
      <c r="H7" s="50"/>
      <c r="I7" s="50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0"/>
      <c r="V7" s="50"/>
      <c r="W7" s="50"/>
      <c r="X7" s="50"/>
    </row>
    <row r="8" spans="1:24" ht="12.75">
      <c r="A8" s="49"/>
      <c r="B8" s="49"/>
      <c r="C8" s="80">
        <v>8</v>
      </c>
      <c r="D8" s="80">
        <v>26</v>
      </c>
      <c r="E8" s="80">
        <v>64</v>
      </c>
      <c r="F8" s="80">
        <v>52</v>
      </c>
      <c r="G8" s="80">
        <v>64</v>
      </c>
      <c r="H8" s="50"/>
      <c r="I8" s="50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2" t="s">
        <v>48</v>
      </c>
      <c r="V8" s="52" t="s">
        <v>49</v>
      </c>
      <c r="W8" s="52" t="s">
        <v>50</v>
      </c>
      <c r="X8" s="52" t="s">
        <v>51</v>
      </c>
    </row>
    <row r="9" spans="1:24" ht="12.75">
      <c r="A9" s="53">
        <v>1</v>
      </c>
      <c r="B9" s="53" t="s">
        <v>25</v>
      </c>
      <c r="C9" s="65"/>
      <c r="D9" s="65"/>
      <c r="E9" s="65"/>
      <c r="F9" s="65"/>
      <c r="G9" s="65">
        <v>19</v>
      </c>
      <c r="H9" s="54" t="s">
        <v>99</v>
      </c>
      <c r="I9" s="55">
        <f aca="true" t="shared" si="0" ref="I9:I13">(C$8*C9)+(D$8*D9)+(E$8*E9)+(F$8*F9)+(G$8*G9)</f>
        <v>1216</v>
      </c>
      <c r="J9" s="55">
        <f aca="true" t="shared" si="1" ref="J9:J13">I9/K9</f>
        <v>1321.7391304347825</v>
      </c>
      <c r="K9" s="62">
        <v>0.92</v>
      </c>
      <c r="L9" s="62">
        <v>220</v>
      </c>
      <c r="M9" s="62" t="s">
        <v>77</v>
      </c>
      <c r="N9" s="58">
        <f aca="true" t="shared" si="2" ref="N9:N13">J9/L9</f>
        <v>6.007905138339921</v>
      </c>
      <c r="O9" s="58">
        <v>2.5</v>
      </c>
      <c r="P9" s="58">
        <v>2.5</v>
      </c>
      <c r="Q9" s="58">
        <v>2.5</v>
      </c>
      <c r="R9" s="62">
        <v>20</v>
      </c>
      <c r="S9" s="62"/>
      <c r="T9" s="63" t="s">
        <v>55</v>
      </c>
      <c r="U9" s="55">
        <f aca="true" t="shared" si="3" ref="U9:U14">IF((B9="A"),J9," ")</f>
        <v>1321.7391304347825</v>
      </c>
      <c r="V9" s="55">
        <f aca="true" t="shared" si="4" ref="V9:V13">IF((B9="B"),J9," ")</f>
        <v>0</v>
      </c>
      <c r="W9" s="55">
        <f aca="true" t="shared" si="5" ref="W9:W13">IF((B9="C"),J9," ")</f>
        <v>0</v>
      </c>
      <c r="X9" s="59"/>
    </row>
    <row r="10" spans="1:24" ht="12.75">
      <c r="A10" s="53">
        <v>2</v>
      </c>
      <c r="B10" s="53" t="s">
        <v>53</v>
      </c>
      <c r="C10" s="81"/>
      <c r="D10" s="81"/>
      <c r="E10" s="81"/>
      <c r="F10" s="81">
        <v>2</v>
      </c>
      <c r="G10" s="81">
        <v>19</v>
      </c>
      <c r="H10" s="54" t="s">
        <v>99</v>
      </c>
      <c r="I10" s="55">
        <f t="shared" si="0"/>
        <v>1320</v>
      </c>
      <c r="J10" s="55">
        <f t="shared" si="1"/>
        <v>1434.782608695652</v>
      </c>
      <c r="K10" s="62">
        <v>0.92</v>
      </c>
      <c r="L10" s="62">
        <v>220</v>
      </c>
      <c r="M10" s="62" t="s">
        <v>77</v>
      </c>
      <c r="N10" s="58">
        <f t="shared" si="2"/>
        <v>6.521739130434782</v>
      </c>
      <c r="O10" s="58">
        <v>2.5</v>
      </c>
      <c r="P10" s="58">
        <v>2.5</v>
      </c>
      <c r="Q10" s="58">
        <v>2.5</v>
      </c>
      <c r="R10" s="62">
        <v>20</v>
      </c>
      <c r="S10" s="62"/>
      <c r="T10" s="63" t="s">
        <v>55</v>
      </c>
      <c r="U10" s="55">
        <f t="shared" si="3"/>
        <v>0</v>
      </c>
      <c r="V10" s="55">
        <f t="shared" si="4"/>
        <v>1434.782608695652</v>
      </c>
      <c r="W10" s="55">
        <f t="shared" si="5"/>
        <v>0</v>
      </c>
      <c r="X10" s="59"/>
    </row>
    <row r="11" spans="1:24" ht="12.75">
      <c r="A11" s="53">
        <v>3</v>
      </c>
      <c r="B11" s="53" t="s">
        <v>55</v>
      </c>
      <c r="C11" s="81"/>
      <c r="D11" s="81"/>
      <c r="E11" s="81"/>
      <c r="F11" s="81"/>
      <c r="G11" s="81">
        <v>12</v>
      </c>
      <c r="H11" s="54" t="s">
        <v>99</v>
      </c>
      <c r="I11" s="55">
        <f t="shared" si="0"/>
        <v>768</v>
      </c>
      <c r="J11" s="55">
        <f t="shared" si="1"/>
        <v>834.7826086956521</v>
      </c>
      <c r="K11" s="62">
        <v>0.92</v>
      </c>
      <c r="L11" s="62">
        <v>220</v>
      </c>
      <c r="M11" s="62" t="s">
        <v>77</v>
      </c>
      <c r="N11" s="58">
        <f t="shared" si="2"/>
        <v>3.794466403162055</v>
      </c>
      <c r="O11" s="58">
        <v>2.5</v>
      </c>
      <c r="P11" s="58">
        <v>2.5</v>
      </c>
      <c r="Q11" s="58">
        <v>2.5</v>
      </c>
      <c r="R11" s="62">
        <v>20</v>
      </c>
      <c r="S11" s="62"/>
      <c r="T11" s="63" t="s">
        <v>55</v>
      </c>
      <c r="U11" s="55">
        <f t="shared" si="3"/>
        <v>0</v>
      </c>
      <c r="V11" s="55">
        <f t="shared" si="4"/>
        <v>0</v>
      </c>
      <c r="W11" s="55">
        <f t="shared" si="5"/>
        <v>834.7826086956521</v>
      </c>
      <c r="X11" s="59"/>
    </row>
    <row r="12" spans="1:24" ht="12.75">
      <c r="A12" s="53">
        <v>4</v>
      </c>
      <c r="B12" s="53" t="s">
        <v>25</v>
      </c>
      <c r="C12" s="81"/>
      <c r="D12" s="81"/>
      <c r="E12" s="81"/>
      <c r="F12" s="81">
        <v>2</v>
      </c>
      <c r="G12" s="81">
        <v>11</v>
      </c>
      <c r="H12" s="54" t="s">
        <v>99</v>
      </c>
      <c r="I12" s="55">
        <f t="shared" si="0"/>
        <v>808</v>
      </c>
      <c r="J12" s="55">
        <f t="shared" si="1"/>
        <v>878.2608695652174</v>
      </c>
      <c r="K12" s="62">
        <v>0.92</v>
      </c>
      <c r="L12" s="62">
        <v>220</v>
      </c>
      <c r="M12" s="62" t="s">
        <v>77</v>
      </c>
      <c r="N12" s="58">
        <f t="shared" si="2"/>
        <v>3.992094861660079</v>
      </c>
      <c r="O12" s="58">
        <v>2.5</v>
      </c>
      <c r="P12" s="58">
        <v>2.5</v>
      </c>
      <c r="Q12" s="58">
        <v>2.5</v>
      </c>
      <c r="R12" s="62">
        <v>20</v>
      </c>
      <c r="S12" s="62"/>
      <c r="T12" s="63" t="s">
        <v>55</v>
      </c>
      <c r="U12" s="55">
        <f t="shared" si="3"/>
        <v>878.2608695652174</v>
      </c>
      <c r="V12" s="55">
        <f t="shared" si="4"/>
        <v>0</v>
      </c>
      <c r="W12" s="55">
        <f t="shared" si="5"/>
        <v>0</v>
      </c>
      <c r="X12" s="59"/>
    </row>
    <row r="13" spans="1:24" ht="12.75">
      <c r="A13" s="53">
        <v>5</v>
      </c>
      <c r="B13" s="53" t="s">
        <v>53</v>
      </c>
      <c r="C13" s="81">
        <v>8</v>
      </c>
      <c r="D13" s="81"/>
      <c r="E13" s="81">
        <v>8</v>
      </c>
      <c r="F13" s="81"/>
      <c r="G13" s="81"/>
      <c r="H13" s="54" t="s">
        <v>99</v>
      </c>
      <c r="I13" s="55">
        <f t="shared" si="0"/>
        <v>576</v>
      </c>
      <c r="J13" s="55">
        <f t="shared" si="1"/>
        <v>626.0869565217391</v>
      </c>
      <c r="K13" s="62">
        <v>0.92</v>
      </c>
      <c r="L13" s="62">
        <v>220</v>
      </c>
      <c r="M13" s="62" t="s">
        <v>77</v>
      </c>
      <c r="N13" s="58">
        <f t="shared" si="2"/>
        <v>2.8458498023715415</v>
      </c>
      <c r="O13" s="58">
        <v>2.5</v>
      </c>
      <c r="P13" s="58">
        <v>2.5</v>
      </c>
      <c r="Q13" s="58">
        <v>2.5</v>
      </c>
      <c r="R13" s="62">
        <v>20</v>
      </c>
      <c r="S13" s="62"/>
      <c r="T13" s="63" t="s">
        <v>55</v>
      </c>
      <c r="U13" s="55">
        <f t="shared" si="3"/>
        <v>0</v>
      </c>
      <c r="V13" s="55">
        <f t="shared" si="4"/>
        <v>626.0869565217391</v>
      </c>
      <c r="W13" s="55">
        <f t="shared" si="5"/>
        <v>0</v>
      </c>
      <c r="X13" s="59"/>
    </row>
    <row r="14" spans="1:24" ht="12.75">
      <c r="A14" s="53">
        <v>6</v>
      </c>
      <c r="B14" s="53" t="s">
        <v>55</v>
      </c>
      <c r="C14" s="86"/>
      <c r="D14" s="86"/>
      <c r="E14" s="86"/>
      <c r="F14" s="86"/>
      <c r="G14" s="86"/>
      <c r="H14" s="60" t="s">
        <v>57</v>
      </c>
      <c r="I14" s="61"/>
      <c r="J14" s="61"/>
      <c r="K14" s="62"/>
      <c r="L14" s="62"/>
      <c r="M14" s="62"/>
      <c r="N14" s="58"/>
      <c r="O14" s="58"/>
      <c r="P14" s="58"/>
      <c r="Q14" s="58"/>
      <c r="R14" s="62"/>
      <c r="S14" s="62"/>
      <c r="T14" s="63"/>
      <c r="U14" s="55">
        <f t="shared" si="3"/>
        <v>0</v>
      </c>
      <c r="V14" s="55"/>
      <c r="W14" s="55"/>
      <c r="X14" s="55"/>
    </row>
    <row r="15" spans="1:24" s="66" customFormat="1" ht="12.75">
      <c r="A15" s="53">
        <v>7</v>
      </c>
      <c r="B15" s="53" t="s">
        <v>25</v>
      </c>
      <c r="C15" s="86"/>
      <c r="D15" s="86"/>
      <c r="E15" s="86"/>
      <c r="F15" s="86"/>
      <c r="G15" s="86"/>
      <c r="H15" s="60" t="s">
        <v>57</v>
      </c>
      <c r="I15" s="61"/>
      <c r="J15" s="61"/>
      <c r="K15" s="62"/>
      <c r="L15" s="62"/>
      <c r="M15" s="62"/>
      <c r="N15" s="58"/>
      <c r="O15" s="58"/>
      <c r="P15" s="58"/>
      <c r="Q15" s="58"/>
      <c r="R15" s="62"/>
      <c r="S15" s="62"/>
      <c r="T15" s="64"/>
      <c r="U15" s="65"/>
      <c r="V15" s="65"/>
      <c r="W15" s="65"/>
      <c r="X15" s="65"/>
    </row>
    <row r="16" spans="1:24" s="66" customFormat="1" ht="12.75">
      <c r="A16" s="53">
        <v>8</v>
      </c>
      <c r="B16" s="53" t="s">
        <v>53</v>
      </c>
      <c r="C16" s="86"/>
      <c r="D16" s="86"/>
      <c r="E16" s="86"/>
      <c r="F16" s="86"/>
      <c r="G16" s="86"/>
      <c r="H16" s="60" t="s">
        <v>57</v>
      </c>
      <c r="I16" s="61"/>
      <c r="J16" s="61"/>
      <c r="K16" s="62"/>
      <c r="L16" s="62"/>
      <c r="M16" s="62"/>
      <c r="N16" s="58"/>
      <c r="O16" s="58"/>
      <c r="P16" s="58"/>
      <c r="Q16" s="58"/>
      <c r="R16" s="62"/>
      <c r="S16" s="62"/>
      <c r="T16" s="64"/>
      <c r="U16" s="65"/>
      <c r="V16" s="65"/>
      <c r="W16" s="65"/>
      <c r="X16" s="65"/>
    </row>
    <row r="17" spans="1:24" ht="12.75">
      <c r="A17" s="67" t="s">
        <v>58</v>
      </c>
      <c r="B17" s="67"/>
      <c r="C17" s="67"/>
      <c r="D17" s="67"/>
      <c r="E17" s="67"/>
      <c r="F17" s="67"/>
      <c r="G17" s="67"/>
      <c r="H17" s="84"/>
      <c r="I17" s="68">
        <f>SUM(I9:I13)</f>
        <v>4688</v>
      </c>
      <c r="J17" s="68">
        <f>SUM(J9:J13)</f>
        <v>5095.652173913043</v>
      </c>
      <c r="K17" s="69">
        <v>0.92</v>
      </c>
      <c r="L17" s="69">
        <v>380</v>
      </c>
      <c r="M17" s="69" t="s">
        <v>59</v>
      </c>
      <c r="N17" s="70">
        <f>J17/660</f>
        <v>7.720685111989459</v>
      </c>
      <c r="O17" s="71" t="s">
        <v>100</v>
      </c>
      <c r="P17" s="72">
        <v>6</v>
      </c>
      <c r="Q17" s="72">
        <v>6</v>
      </c>
      <c r="R17" s="68">
        <v>32</v>
      </c>
      <c r="S17" s="68"/>
      <c r="T17" s="69" t="s">
        <v>55</v>
      </c>
      <c r="U17" s="68">
        <f>SUM(U9:U16)</f>
        <v>2200</v>
      </c>
      <c r="V17" s="68">
        <f>SUM(V9:V16)</f>
        <v>2060.869565217391</v>
      </c>
      <c r="W17" s="68">
        <f>SUM(W9:W16)</f>
        <v>834.7826086956521</v>
      </c>
      <c r="X17" s="68">
        <f>SUM(X9:X16)</f>
        <v>0</v>
      </c>
    </row>
  </sheetData>
  <sheetProtection selectLockedCells="1" selectUnlockedCells="1"/>
  <mergeCells count="19">
    <mergeCell ref="A1:X2"/>
    <mergeCell ref="A3:X3"/>
    <mergeCell ref="A4:B8"/>
    <mergeCell ref="C4:G6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X7"/>
    <mergeCell ref="A17:G1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OSVALDINO</cp:lastModifiedBy>
  <cp:lastPrinted>2014-10-09T15:18:18Z</cp:lastPrinted>
  <dcterms:created xsi:type="dcterms:W3CDTF">2008-07-30T20:20:09Z</dcterms:created>
  <dcterms:modified xsi:type="dcterms:W3CDTF">2016-06-30T15:06:56Z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