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90" windowWidth="13935" windowHeight="9060" tabRatio="711" activeTab="0"/>
  </bookViews>
  <sheets>
    <sheet name="Capa" sheetId="1" r:id="rId1"/>
    <sheet name="Declaração" sheetId="2" r:id="rId2"/>
    <sheet name="BDI" sheetId="3" r:id="rId3"/>
    <sheet name="Sintetico" sheetId="4" r:id="rId4"/>
    <sheet name="Resumo" sheetId="5" r:id="rId5"/>
    <sheet name="Cronograma" sheetId="6" r:id="rId6"/>
    <sheet name="Cotação" sheetId="7" r:id="rId7"/>
  </sheets>
  <externalReferences>
    <externalReference r:id="rId10"/>
    <externalReference r:id="rId11"/>
  </externalReferences>
  <definedNames>
    <definedName name="\0">#REF!</definedName>
    <definedName name="_xlfn.BAHTTEXT" hidden="1">#NAME?</definedName>
    <definedName name="_xlnm.Print_Area" localSheetId="0">'Capa'!$A$1:$J$45</definedName>
    <definedName name="_xlnm.Print_Area" localSheetId="6">'Cotação'!$A$1:$D$8</definedName>
    <definedName name="_xlnm.Print_Area" localSheetId="5">'Cronograma'!$A$1:$G$31</definedName>
    <definedName name="_xlnm.Print_Area" localSheetId="4">'Resumo'!$A$1:$F$38</definedName>
    <definedName name="_xlnm.Print_Area" localSheetId="3">'Sintetico'!$A$1:$G$62</definedName>
    <definedName name="COTAÇÕES">#REF!</definedName>
    <definedName name="TESTE">#REF!</definedName>
    <definedName name="_xlnm.Print_Titles" localSheetId="5">'Cronograma'!$1:$9</definedName>
    <definedName name="_xlnm.Print_Titles" localSheetId="3">'Sintetico'!$1:$6</definedName>
  </definedNames>
  <calcPr fullCalcOnLoad="1"/>
</workbook>
</file>

<file path=xl/sharedStrings.xml><?xml version="1.0" encoding="utf-8"?>
<sst xmlns="http://schemas.openxmlformats.org/spreadsheetml/2006/main" count="250" uniqueCount="191">
  <si>
    <t>ORÇAMENTO SINTÉTICO</t>
  </si>
  <si>
    <t>ITEM</t>
  </si>
  <si>
    <t>CÓDIGO</t>
  </si>
  <si>
    <t>UND</t>
  </si>
  <si>
    <t>DESCRIÇÃO</t>
  </si>
  <si>
    <t xml:space="preserve"> QUANTIDADE </t>
  </si>
  <si>
    <t xml:space="preserve"> PREÇO (R$) </t>
  </si>
  <si>
    <t xml:space="preserve"> VALOR (R$) </t>
  </si>
  <si>
    <t>1.1</t>
  </si>
  <si>
    <t>m²</t>
  </si>
  <si>
    <t>1.2</t>
  </si>
  <si>
    <t>2.1</t>
  </si>
  <si>
    <t>h</t>
  </si>
  <si>
    <t>3.1</t>
  </si>
  <si>
    <t>un</t>
  </si>
  <si>
    <t>m</t>
  </si>
  <si>
    <t>4.1</t>
  </si>
  <si>
    <t>5.1</t>
  </si>
  <si>
    <t>ORÇAMENTO RESUMO</t>
  </si>
  <si>
    <t>EDIFICAÇÃO</t>
  </si>
  <si>
    <t>DISCRIMINAÇÃO</t>
  </si>
  <si>
    <t>TOTAL ITEM (R$)</t>
  </si>
  <si>
    <t>%</t>
  </si>
  <si>
    <t>B.D.I.</t>
  </si>
  <si>
    <t>V.TOTAL(R$)</t>
  </si>
  <si>
    <t>VALOR TOTAL DA OBRA.....................................................................:</t>
  </si>
  <si>
    <t>VALOR DA OBRA.................................................................................:</t>
  </si>
  <si>
    <t>CRONOGRAMA FÍSICO FINANCEIRO</t>
  </si>
  <si>
    <t>% DO ITEM</t>
  </si>
  <si>
    <t>VALOR (R$)</t>
  </si>
  <si>
    <t>DESEMBOLSO ACUMULADO</t>
  </si>
  <si>
    <t>________________________________________</t>
  </si>
  <si>
    <t>Área construida:</t>
  </si>
  <si>
    <t>M²</t>
  </si>
  <si>
    <t>kg</t>
  </si>
  <si>
    <t>H</t>
  </si>
  <si>
    <t>MESTRE DE OBRAS</t>
  </si>
  <si>
    <t>l</t>
  </si>
  <si>
    <t>1 MÊS</t>
  </si>
  <si>
    <t>1.3</t>
  </si>
  <si>
    <t>2.2</t>
  </si>
  <si>
    <t>1.4</t>
  </si>
  <si>
    <t>EDIFICAÇÕES</t>
  </si>
  <si>
    <t>TOTAL  DESEMBOLSO MENSAL</t>
  </si>
  <si>
    <t>%  MENSAL</t>
  </si>
  <si>
    <t>% MENSAL ACUMULADA</t>
  </si>
  <si>
    <t>E COMPOSIÇÃO DE CUSTOS UNITARIOS</t>
  </si>
  <si>
    <t>PLANILHA ORÇAMENTÁRIA, CRONOGRAMA FISICO FINANCEIRO</t>
  </si>
  <si>
    <t>___________________________________________</t>
  </si>
  <si>
    <t>DECLARAÇÃO</t>
  </si>
  <si>
    <t>____________________________________________________________</t>
  </si>
  <si>
    <t xml:space="preserve">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reduzida em relação à taxa aplicável aos demais itens."</t>
  </si>
  <si>
    <t>i³</t>
  </si>
  <si>
    <t>2.4</t>
  </si>
  <si>
    <t>i²</t>
  </si>
  <si>
    <t>PIS</t>
  </si>
  <si>
    <t>2.3</t>
  </si>
  <si>
    <t>i¹</t>
  </si>
  <si>
    <t>ISS</t>
  </si>
  <si>
    <t>i°</t>
  </si>
  <si>
    <t>COFINS</t>
  </si>
  <si>
    <t>I</t>
  </si>
  <si>
    <t>L</t>
  </si>
  <si>
    <t>Lucro</t>
  </si>
  <si>
    <t>R</t>
  </si>
  <si>
    <t>DF</t>
  </si>
  <si>
    <t>Despesas Financeiras</t>
  </si>
  <si>
    <t>AC</t>
  </si>
  <si>
    <t>TG</t>
  </si>
  <si>
    <r>
      <t xml:space="preserve">B.D.I.  </t>
    </r>
    <r>
      <rPr>
        <b/>
        <sz val="8"/>
        <color indexed="8"/>
        <rFont val="Arial"/>
        <family val="2"/>
      </rPr>
      <t>equipamentos</t>
    </r>
  </si>
  <si>
    <r>
      <t xml:space="preserve">B.D.I.         </t>
    </r>
    <r>
      <rPr>
        <b/>
        <sz val="9"/>
        <color indexed="8"/>
        <rFont val="Arial"/>
        <family val="2"/>
      </rPr>
      <t xml:space="preserve">    edificação</t>
    </r>
  </si>
  <si>
    <t xml:space="preserve"> BONIFICAÇÃO E DESPESAS INDIRETAS</t>
  </si>
  <si>
    <t>BONIFICAÇÃO E DESPESAS INDIRETAS - B.D.I. ...............................:</t>
  </si>
  <si>
    <t>INSTITUTO FEDERAL DE GOIÁS</t>
  </si>
  <si>
    <t>R$/m²:</t>
  </si>
  <si>
    <t>2.5</t>
  </si>
  <si>
    <t>2.6</t>
  </si>
  <si>
    <t>2.7</t>
  </si>
  <si>
    <t>4.2</t>
  </si>
  <si>
    <t>____________________________________________________</t>
  </si>
  <si>
    <t>ACESSIBILIDADE</t>
  </si>
  <si>
    <t>3.2</t>
  </si>
  <si>
    <t>3.3</t>
  </si>
  <si>
    <t>3.4</t>
  </si>
  <si>
    <t>3.5</t>
  </si>
  <si>
    <t>4.3</t>
  </si>
  <si>
    <t>4.4</t>
  </si>
  <si>
    <t>4.5</t>
  </si>
  <si>
    <t>2 MÊS</t>
  </si>
  <si>
    <t>3 MÊS</t>
  </si>
  <si>
    <t xml:space="preserve">Prazo de execução:   90 dias </t>
  </si>
  <si>
    <t>M</t>
  </si>
  <si>
    <t>3.6</t>
  </si>
  <si>
    <t>3.7</t>
  </si>
  <si>
    <t>3.8</t>
  </si>
  <si>
    <t>4.6</t>
  </si>
  <si>
    <t>4.7</t>
  </si>
  <si>
    <t>M³</t>
  </si>
  <si>
    <t>4.8</t>
  </si>
  <si>
    <t>4.9</t>
  </si>
  <si>
    <t>4.10</t>
  </si>
  <si>
    <t>4.11</t>
  </si>
  <si>
    <t>VALOR TOTAL GERAL DA OBRA:</t>
  </si>
  <si>
    <t>VALOR DO BDI:</t>
  </si>
  <si>
    <t>VALOR DA EDIFICAÇÃO:</t>
  </si>
  <si>
    <t>Instituto Federal de Goiás</t>
  </si>
  <si>
    <t>ADMINISTRAÇÃO DE OBRA</t>
  </si>
  <si>
    <t>ENCARREGADO TECNICO</t>
  </si>
  <si>
    <t>SINALIZAÇÃO TATIL E VISUAL</t>
  </si>
  <si>
    <t xml:space="preserve">74209/001 </t>
  </si>
  <si>
    <t>PLACA DE OBRA EM CHAPA DE ACO GALVANIZADO (placas pne)</t>
  </si>
  <si>
    <t>73916/001</t>
  </si>
  <si>
    <t>PLACA DE IDENTIFICAÇÃO EM CHAPA GALVANIZADA NUM. 18, 12X18CM (placa tatil em braile)</t>
  </si>
  <si>
    <t>PISO DE BORRACHA PASTILHADO, ESPESSURA 7MM, ASSENTADO COM ARGAMASSA TRACO 1:3 (CIMENTO E AREIA)</t>
  </si>
  <si>
    <t>RASGO EM CONTRAPISO PARA RAMAIS/ DISTRIBUIÇÃO COM DIÂMETROS MENORES OU IGUAIS A 40 MM. AF_05/2015</t>
  </si>
  <si>
    <t>REMOCAO MANUAL DE ENTULHO</t>
  </si>
  <si>
    <t>LIMPEZA FINAL DA OBRA</t>
  </si>
  <si>
    <t>CARGA MANUAL DE ENTULHO EM CAMINHAO BASCULANTE 6 M3</t>
  </si>
  <si>
    <t>ACESSOS E CIRCULAÇÃO (REBAIXAMENTO DE CALÇADAS) E ANTEDERRAPANTE DEGRAUS</t>
  </si>
  <si>
    <t>73801/001</t>
  </si>
  <si>
    <t>DEMOLICAO DE PISO DE ALTA RESISTENCIA</t>
  </si>
  <si>
    <t>73790/001</t>
  </si>
  <si>
    <t>RETIRADA, LIMPEZA E REASSENTAMENTO DE PARALELEPIPEDO SOBRE COLCHAO DE PO DE PEDRA ESPESSURA 10CM, REJUNTADO COM BETUME E PEDRISCO, CONSIDERANDO APROVEITAMENTO DO PARALELEPIPEDO</t>
  </si>
  <si>
    <t>REGULARIZACAO E COMPACTACAO MANUAL DE TERRENO COM SOQUETE</t>
  </si>
  <si>
    <t>PISO CIMENTADO TRACO 1:3 (CIMENTO E AREIA) COM ACABAMENTO LISO ESPESSURA 3CM COM JUNTAS DE MADEIRA, PREPARO MANUAL DA ARGAMASSA INCLUSO ADIT
IVO IMPERMEABILIZANT</t>
  </si>
  <si>
    <t>composição</t>
  </si>
  <si>
    <t>SINALIZAÇÃO VISUAL DOS DEGRAUS</t>
  </si>
  <si>
    <t xml:space="preserve"> fita antiderrapante para degraus</t>
  </si>
  <si>
    <t>und</t>
  </si>
  <si>
    <t>montador</t>
  </si>
  <si>
    <t>3.9</t>
  </si>
  <si>
    <t>APLICAÇÃO DE FITA ANTIDERRAPANTE DEGRAUS ESCADA</t>
  </si>
  <si>
    <t>73948/010</t>
  </si>
  <si>
    <t>limpeza piso marmore/granito</t>
  </si>
  <si>
    <t>ADAPTAÇÃO DE BANHEIROS PARA PNE POR UNIDADE</t>
  </si>
  <si>
    <t>PUXADOR TUBULAR DE CENTRO EM LATAO CROMADO PARA JANELAS</t>
  </si>
  <si>
    <t>BARRA DE APOIO EM "L", EM ACO INOX POLIDO 80 X 80 CM, DIAMETRO MINIMO 3 CM</t>
  </si>
  <si>
    <t>BARRA DE APOIO RETA, EM ACO INOX POLIDO, COMPRIMENTO 90 CM, DIAMETRO MINIMO 3CM</t>
  </si>
  <si>
    <t>PISO DE BORRACHA CANELADA, ESPESSURA 3,5MM, FIXADO COM COLA</t>
  </si>
  <si>
    <t>RETIRADA DE ESQUADRIAS METALICAS</t>
  </si>
  <si>
    <t>RETIRADA DE BATENTES METALICOS</t>
  </si>
  <si>
    <t>RECOLOCACAO DE BATENTES METALICOS, CONSIDERANDO REAPROVEITAMENTO DO MATERIAL</t>
  </si>
  <si>
    <t>RECOLOCACAO DE FOLHAS DE PORTA DE PASSAGEM OU JANELA, CONSIDERANDO REAPROVEITAMENTO DO MATERIAL</t>
  </si>
  <si>
    <t>4.12</t>
  </si>
  <si>
    <t>ESTACIONAMENTO / DEMARCAÇÃO DE VAGA PNE E IDOSO POR UNIDADE</t>
  </si>
  <si>
    <t>PINTURA DEMARCATIVA LOGO PNE E FAIXAS DEMARCAÇÃO DE VAGA</t>
  </si>
  <si>
    <t>pintor</t>
  </si>
  <si>
    <t>auxiliar</t>
  </si>
  <si>
    <t>tinta epoxi</t>
  </si>
  <si>
    <t>diluente epoxi</t>
  </si>
  <si>
    <t>fita crepe</t>
  </si>
  <si>
    <t>estopa</t>
  </si>
  <si>
    <t>3 MESES</t>
  </si>
  <si>
    <t xml:space="preserve">          Na condição de Responsável Técnico, declaro para os devidos fins, que os quantitativos constantes na planilha orçamentária estão compatíveis com o projeto de engenharia da obra acima referenciada e que os custos unitários de insumos e serviços são iguais ou menores que a mediana de seus correspondentes no Sistema Nacional de Pesquisa de Custos e Índices da Construção Civil (SINAPI), em atendimento aos dispositivos da Lei nº 13.115 de 20 de abril de 2015.</t>
  </si>
  <si>
    <t xml:space="preserve">         O percentual de encargos sociais adotado é de  91,50% (horista) e 52,87% (mensalista), Conforme SINAPI - Sistema Nacional de Pesquisa de Custos e Índices da Construção Civil mantido e divulgado pela Caixa Econômica Federal.</t>
  </si>
  <si>
    <t>Engº Civil Ricardo de Alcântara Ferreira</t>
  </si>
  <si>
    <t>Cálculo base na composição do BDI conforme acórdão TCU 2622/2013 Plenário. Relator Ministro-Substituto Marcos Bemquerer Costa. Brasília 25 de setembro de 2013.</t>
  </si>
  <si>
    <t xml:space="preserve">Súmula 253/2010 - Tribunal de Contas da União  </t>
  </si>
  <si>
    <t>Foi observado para elaboração deste, a Lei nº 13.161 de 31 de agosto de 2015, que trata da desoneração da folha de pagamento.</t>
  </si>
  <si>
    <t>CREA 4861/D-GO</t>
  </si>
  <si>
    <t>Engº Civil Ricardo de Alcântara Ferreira  - CREA 4861/D-GO</t>
  </si>
  <si>
    <t>CAMPUS DE FORMOSA</t>
  </si>
  <si>
    <t>Empreendimento: Campus Formosa - Acessibilidade</t>
  </si>
  <si>
    <t>COTAÇÃO DE MERCADO</t>
  </si>
  <si>
    <t>Código de origem</t>
  </si>
  <si>
    <t>Descrição</t>
  </si>
  <si>
    <t xml:space="preserve">un </t>
  </si>
  <si>
    <t>Custo Unitário (R$)</t>
  </si>
  <si>
    <t>C01 - Fita antiderrapante para degraus</t>
  </si>
  <si>
    <t>http://www.superplacas.com/fita-antiderrapante/antiderrapante-preta-30.html</t>
  </si>
  <si>
    <t xml:space="preserve">AMOSTRA 1 </t>
  </si>
  <si>
    <t>http://www.leroymerlin.com.br/fita-antiderrapante-preta-50mm-x-5m-vonder_88110064</t>
  </si>
  <si>
    <t>AMOSTRA 2</t>
  </si>
  <si>
    <t>http://www.kalunga.com.br/prod/fita-adesiva-anti-derrapante-pvc-50mmx5mts-preta-adelbras/307160</t>
  </si>
  <si>
    <t>AMOSTRA 3</t>
  </si>
  <si>
    <t>MÉDIA</t>
  </si>
  <si>
    <t>C01</t>
  </si>
  <si>
    <t>Rateio da Administração Central</t>
  </si>
  <si>
    <t>*PLANILHA DESONERADA</t>
  </si>
  <si>
    <t>Referência de Preços: SINAPI - Goiás - SETEMBRO DE 2016</t>
  </si>
  <si>
    <t>TAXAS GERAIS</t>
  </si>
  <si>
    <t>Seguros + Garantias</t>
  </si>
  <si>
    <t>S + G</t>
  </si>
  <si>
    <t>Riscos</t>
  </si>
  <si>
    <t>1.5</t>
  </si>
  <si>
    <t>IMPOSTOS</t>
  </si>
  <si>
    <t>INSS (CPRB)</t>
  </si>
  <si>
    <t>Outros</t>
  </si>
  <si>
    <t>i⁴</t>
  </si>
  <si>
    <t xml:space="preserve">TOTAL BDI </t>
  </si>
  <si>
    <t>Goiânia, Setembro de 2016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</si>
</sst>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#,##0.00\ ;&quot; (&quot;#,##0.00\);&quot; -&quot;#\ ;@\ "/>
    <numFmt numFmtId="177" formatCode="&quot; R$ &quot;#,##0.00\ ;&quot; R$ (&quot;#,##0.00\);&quot; R$ -&quot;#\ ;@\ "/>
    <numFmt numFmtId="178" formatCode="&quot; R$ &quot;#,##0.000\ ;&quot; R$ (&quot;#,##0.000\);&quot; R$ -&quot;#.0\ ;@\ "/>
    <numFmt numFmtId="179" formatCode="0.0%"/>
    <numFmt numFmtId="180" formatCode="0.00000000"/>
    <numFmt numFmtId="181" formatCode="0.000"/>
    <numFmt numFmtId="182" formatCode="0.00000"/>
    <numFmt numFmtId="183" formatCode="0.000000"/>
    <numFmt numFmtId="184" formatCode="_-&quot;R$&quot;\ * #,##0.000000_-;\-&quot;R$&quot;\ * #,##0.000000_-;_-&quot;R$&quot;\ * &quot;-&quot;??????_-;_-@_-"/>
    <numFmt numFmtId="185" formatCode="_(* #,##0.000_);_(* \(#,##0.000\);_(* &quot;-&quot;??_);_(@_)"/>
    <numFmt numFmtId="186" formatCode="_-* #,##0.000_-;\-* #,##0.000_-;_-* &quot;-&quot;??_-;_-@_-"/>
    <numFmt numFmtId="187" formatCode="_-* #,##0.0000_-;\-* #,##0.0000_-;_-* &quot;-&quot;??_-;_-@_-"/>
    <numFmt numFmtId="188" formatCode="0.0000000"/>
    <numFmt numFmtId="189" formatCode="0.0000"/>
    <numFmt numFmtId="190" formatCode="_-* #,##0.0_-;\-* #,##0.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%"/>
    <numFmt numFmtId="194" formatCode="0.0000%"/>
    <numFmt numFmtId="195" formatCode="#,##0.00&quot; &quot;;&quot; (&quot;#,##0.00&quot;)&quot;;&quot; -&quot;#&quot; &quot;;@&quot; &quot;"/>
    <numFmt numFmtId="196" formatCode="#,#00"/>
    <numFmt numFmtId="197" formatCode="General_)"/>
    <numFmt numFmtId="198" formatCode="%#,#00"/>
    <numFmt numFmtId="199" formatCode="#.##000"/>
    <numFmt numFmtId="200" formatCode="[$R$-416]&quot; &quot;#,##0.00;[Red]&quot;-&quot;[$R$-416]&quot; &quot;#,##0.00"/>
    <numFmt numFmtId="201" formatCode="#,"/>
    <numFmt numFmtId="202" formatCode="_(* #,##0.0000_);_(* \(#,##0.0000\);_(* &quot;-&quot;??_);_(@_)"/>
    <numFmt numFmtId="203" formatCode="0.00000%"/>
    <numFmt numFmtId="204" formatCode="General\ &quot;m²&quot;"/>
    <numFmt numFmtId="205" formatCode="&quot;Ativar&quot;;&quot;Ativar&quot;;&quot;Desativar&quot;"/>
    <numFmt numFmtId="206" formatCode="&quot;R$&quot;\ #,##0.00"/>
    <numFmt numFmtId="207" formatCode="_-* #,##0.0000000_-;\-* #,##0.0000000_-;_-* &quot;-&quot;??_-;_-@_-"/>
    <numFmt numFmtId="208" formatCode="_-* #,##0.00000000_-;\-* #,##0.00000000_-;_-* &quot;-&quot;??_-;_-@_-"/>
    <numFmt numFmtId="209" formatCode="[$-416]dddd\,\ d&quot; de &quot;mmmm&quot; de &quot;yyyy"/>
    <numFmt numFmtId="210" formatCode="_-* #,##0.00_-;\-* #,##0.00_-;_-* \-??_-;_-@_-"/>
    <numFmt numFmtId="211" formatCode="?,???"/>
    <numFmt numFmtId="212" formatCode="0.000000000"/>
    <numFmt numFmtId="213" formatCode="0.0000000000"/>
    <numFmt numFmtId="214" formatCode="0.0"/>
  </numFmts>
  <fonts count="9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22"/>
      <name val="Times New Roman"/>
      <family val="1"/>
    </font>
    <font>
      <sz val="1"/>
      <color indexed="8"/>
      <name val="Courier"/>
      <family val="3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"/>
      <color indexed="8"/>
      <name val="Courier"/>
      <family val="3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b/>
      <sz val="15"/>
      <color indexed="56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u val="single"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FF0000"/>
      <name val="Verdana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6" fillId="27" borderId="0" applyNumberFormat="0" applyBorder="0" applyAlignment="0" applyProtection="0"/>
    <xf numFmtId="0" fontId="16" fillId="0" borderId="0">
      <alignment/>
      <protection locked="0"/>
    </xf>
    <xf numFmtId="0" fontId="67" fillId="28" borderId="4" applyNumberFormat="0" applyAlignment="0" applyProtection="0"/>
    <xf numFmtId="195" fontId="17" fillId="0" borderId="0">
      <alignment/>
      <protection/>
    </xf>
    <xf numFmtId="196" fontId="16" fillId="0" borderId="0">
      <alignment/>
      <protection locked="0"/>
    </xf>
    <xf numFmtId="0" fontId="18" fillId="0" borderId="0">
      <alignment horizontal="center"/>
      <protection/>
    </xf>
    <xf numFmtId="0" fontId="18" fillId="0" borderId="0">
      <alignment horizontal="center" textRotation="90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29" borderId="0" applyNumberFormat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7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7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9" fillId="31" borderId="6" applyNumberFormat="0" applyFont="0" applyAlignment="0" applyProtection="0"/>
    <xf numFmtId="9" fontId="0" fillId="0" borderId="0" applyFont="0" applyFill="0" applyBorder="0" applyAlignment="0" applyProtection="0"/>
    <xf numFmtId="198" fontId="16" fillId="0" borderId="0">
      <alignment/>
      <protection locked="0"/>
    </xf>
    <xf numFmtId="199" fontId="16" fillId="0" borderId="0">
      <alignment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21" fillId="0" borderId="0">
      <alignment/>
      <protection/>
    </xf>
    <xf numFmtId="200" fontId="21" fillId="0" borderId="0">
      <alignment/>
      <protection/>
    </xf>
    <xf numFmtId="0" fontId="72" fillId="20" borderId="7" applyNumberFormat="0" applyAlignment="0" applyProtection="0"/>
    <xf numFmtId="41" fontId="5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8" applyNumberFormat="0" applyFill="0" applyAlignment="0" applyProtection="0"/>
    <xf numFmtId="201" fontId="22" fillId="0" borderId="0">
      <alignment/>
      <protection locked="0"/>
    </xf>
    <xf numFmtId="201" fontId="22" fillId="0" borderId="0">
      <alignment/>
      <protection locked="0"/>
    </xf>
    <xf numFmtId="0" fontId="76" fillId="0" borderId="9" applyNumberFormat="0" applyFill="0" applyAlignment="0" applyProtection="0"/>
    <xf numFmtId="0" fontId="77" fillId="32" borderId="10" applyNumberFormat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0" fillId="0" borderId="0" applyFont="0" applyFill="0" applyBorder="0" applyAlignment="0" applyProtection="0"/>
  </cellStyleXfs>
  <cellXfs count="285">
    <xf numFmtId="0" fontId="0" fillId="0" borderId="0" xfId="0" applyFont="1" applyAlignment="1">
      <alignment/>
    </xf>
    <xf numFmtId="0" fontId="3" fillId="0" borderId="0" xfId="76" applyFont="1" applyFill="1" applyProtection="1">
      <alignment/>
      <protection/>
    </xf>
    <xf numFmtId="0" fontId="2" fillId="0" borderId="0" xfId="76" applyFont="1" applyFill="1" applyProtection="1">
      <alignment/>
      <protection/>
    </xf>
    <xf numFmtId="0" fontId="2" fillId="0" borderId="0" xfId="76" applyFont="1" applyFill="1" applyProtection="1">
      <alignment/>
      <protection locked="0"/>
    </xf>
    <xf numFmtId="0" fontId="7" fillId="0" borderId="0" xfId="76" applyFont="1" applyFill="1" applyAlignment="1" applyProtection="1">
      <alignment vertical="center"/>
      <protection/>
    </xf>
    <xf numFmtId="0" fontId="3" fillId="0" borderId="0" xfId="76" applyFont="1" applyFill="1" applyAlignment="1" applyProtection="1">
      <alignment horizontal="center" vertical="center"/>
      <protection locked="0"/>
    </xf>
    <xf numFmtId="0" fontId="3" fillId="0" borderId="0" xfId="76" applyFont="1" applyFill="1" applyProtection="1">
      <alignment/>
      <protection locked="0"/>
    </xf>
    <xf numFmtId="171" fontId="3" fillId="0" borderId="0" xfId="178" applyFont="1" applyFill="1" applyAlignment="1" applyProtection="1">
      <alignment horizontal="center" vertical="center"/>
      <protection locked="0"/>
    </xf>
    <xf numFmtId="4" fontId="3" fillId="0" borderId="0" xfId="178" applyNumberFormat="1" applyFont="1" applyFill="1" applyAlignment="1" applyProtection="1">
      <alignment horizontal="center"/>
      <protection locked="0"/>
    </xf>
    <xf numFmtId="171" fontId="3" fillId="0" borderId="0" xfId="178" applyFont="1" applyFill="1" applyAlignment="1" applyProtection="1">
      <alignment horizontal="right"/>
      <protection locked="0"/>
    </xf>
    <xf numFmtId="0" fontId="3" fillId="0" borderId="0" xfId="76" applyFont="1" applyFill="1" applyBorder="1" applyProtection="1">
      <alignment/>
      <protection locked="0"/>
    </xf>
    <xf numFmtId="0" fontId="7" fillId="0" borderId="0" xfId="76" applyFont="1" applyFill="1" applyBorder="1" applyAlignment="1">
      <alignment vertical="center"/>
      <protection/>
    </xf>
    <xf numFmtId="171" fontId="3" fillId="0" borderId="0" xfId="178" applyFont="1" applyFill="1" applyAlignment="1" applyProtection="1">
      <alignment horizontal="right" vertical="center"/>
      <protection locked="0"/>
    </xf>
    <xf numFmtId="0" fontId="10" fillId="0" borderId="0" xfId="76" applyFont="1" applyFill="1" applyProtection="1">
      <alignment/>
      <protection/>
    </xf>
    <xf numFmtId="10" fontId="78" fillId="0" borderId="0" xfId="138" applyNumberFormat="1" applyFont="1" applyAlignment="1">
      <alignment/>
    </xf>
    <xf numFmtId="0" fontId="3" fillId="0" borderId="0" xfId="76" applyFont="1" applyFill="1" applyBorder="1" applyAlignment="1" applyProtection="1">
      <alignment horizontal="center" vertical="center"/>
      <protection locked="0"/>
    </xf>
    <xf numFmtId="0" fontId="6" fillId="0" borderId="0" xfId="136" applyFont="1" applyFill="1" applyBorder="1" applyAlignment="1" applyProtection="1">
      <alignment horizontal="left" vertical="center"/>
      <protection/>
    </xf>
    <xf numFmtId="0" fontId="2" fillId="0" borderId="0" xfId="76" applyFont="1" applyFill="1" applyBorder="1" applyProtection="1">
      <alignment/>
      <protection/>
    </xf>
    <xf numFmtId="171" fontId="3" fillId="0" borderId="0" xfId="178" applyFont="1" applyFill="1" applyBorder="1" applyAlignment="1" applyProtection="1">
      <alignment horizontal="right"/>
      <protection locked="0"/>
    </xf>
    <xf numFmtId="43" fontId="6" fillId="0" borderId="0" xfId="177" applyFont="1" applyFill="1" applyBorder="1" applyAlignment="1" applyProtection="1">
      <alignment horizontal="right" vertical="center"/>
      <protection/>
    </xf>
    <xf numFmtId="0" fontId="2" fillId="33" borderId="0" xfId="76" applyFont="1" applyFill="1" applyBorder="1" applyProtection="1">
      <alignment/>
      <protection/>
    </xf>
    <xf numFmtId="0" fontId="2" fillId="0" borderId="0" xfId="76" applyProtection="1">
      <alignment/>
      <protection/>
    </xf>
    <xf numFmtId="0" fontId="2" fillId="0" borderId="0" xfId="76" applyBorder="1" applyProtection="1">
      <alignment/>
      <protection/>
    </xf>
    <xf numFmtId="0" fontId="2" fillId="0" borderId="0" xfId="76" applyProtection="1">
      <alignment/>
      <protection locked="0"/>
    </xf>
    <xf numFmtId="0" fontId="13" fillId="0" borderId="0" xfId="76" applyFont="1" applyProtection="1">
      <alignment/>
      <protection/>
    </xf>
    <xf numFmtId="0" fontId="13" fillId="0" borderId="0" xfId="76" applyFont="1" applyBorder="1" applyProtection="1">
      <alignment/>
      <protection/>
    </xf>
    <xf numFmtId="0" fontId="4" fillId="0" borderId="0" xfId="76" applyFont="1" applyBorder="1" applyAlignment="1" applyProtection="1">
      <alignment horizontal="center"/>
      <protection/>
    </xf>
    <xf numFmtId="0" fontId="4" fillId="0" borderId="0" xfId="76" applyFont="1" applyBorder="1" applyAlignment="1" applyProtection="1">
      <alignment/>
      <protection/>
    </xf>
    <xf numFmtId="0" fontId="15" fillId="0" borderId="0" xfId="76" applyFont="1" applyBorder="1" applyAlignment="1" applyProtection="1">
      <alignment horizontal="center"/>
      <protection/>
    </xf>
    <xf numFmtId="0" fontId="2" fillId="0" borderId="0" xfId="76" applyBorder="1" applyAlignment="1" applyProtection="1">
      <alignment horizontal="center" vertical="center" wrapText="1"/>
      <protection/>
    </xf>
    <xf numFmtId="0" fontId="79" fillId="0" borderId="0" xfId="76" applyFont="1" applyProtection="1">
      <alignment/>
      <protection/>
    </xf>
    <xf numFmtId="0" fontId="79" fillId="0" borderId="0" xfId="76" applyFont="1" applyAlignment="1" applyProtection="1">
      <alignment horizontal="left"/>
      <protection/>
    </xf>
    <xf numFmtId="171" fontId="79" fillId="0" borderId="0" xfId="184" applyFont="1" applyAlignment="1" applyProtection="1">
      <alignment horizontal="left"/>
      <protection/>
    </xf>
    <xf numFmtId="171" fontId="79" fillId="0" borderId="0" xfId="184" applyFont="1" applyAlignment="1" applyProtection="1">
      <alignment/>
      <protection/>
    </xf>
    <xf numFmtId="0" fontId="80" fillId="0" borderId="0" xfId="76" applyFont="1" applyProtection="1">
      <alignment/>
      <protection/>
    </xf>
    <xf numFmtId="0" fontId="80" fillId="0" borderId="0" xfId="76" applyFont="1" applyAlignment="1" applyProtection="1">
      <alignment horizontal="left"/>
      <protection/>
    </xf>
    <xf numFmtId="171" fontId="79" fillId="0" borderId="0" xfId="184" applyFont="1" applyFill="1" applyAlignment="1" applyProtection="1">
      <alignment horizontal="left"/>
      <protection/>
    </xf>
    <xf numFmtId="0" fontId="79" fillId="0" borderId="0" xfId="76" applyFont="1" applyFill="1" applyAlignment="1" applyProtection="1">
      <alignment horizontal="left"/>
      <protection/>
    </xf>
    <xf numFmtId="0" fontId="79" fillId="0" borderId="0" xfId="76" applyFont="1" applyBorder="1" applyAlignment="1" applyProtection="1">
      <alignment horizontal="left"/>
      <protection/>
    </xf>
    <xf numFmtId="0" fontId="79" fillId="0" borderId="0" xfId="76" applyFont="1" applyAlignment="1" applyProtection="1">
      <alignment vertical="center"/>
      <protection/>
    </xf>
    <xf numFmtId="0" fontId="79" fillId="0" borderId="0" xfId="76" applyFont="1" applyAlignment="1" applyProtection="1">
      <alignment horizontal="left" vertical="center"/>
      <protection/>
    </xf>
    <xf numFmtId="2" fontId="80" fillId="0" borderId="0" xfId="76" applyNumberFormat="1" applyFont="1" applyAlignment="1" applyProtection="1">
      <alignment horizontal="left" vertical="center" wrapText="1"/>
      <protection/>
    </xf>
    <xf numFmtId="0" fontId="81" fillId="0" borderId="0" xfId="76" applyFont="1" applyProtection="1">
      <alignment/>
      <protection/>
    </xf>
    <xf numFmtId="0" fontId="81" fillId="0" borderId="0" xfId="76" applyFont="1" applyAlignment="1" applyProtection="1">
      <alignment horizontal="left"/>
      <protection/>
    </xf>
    <xf numFmtId="171" fontId="81" fillId="0" borderId="0" xfId="184" applyFont="1" applyFill="1" applyBorder="1" applyAlignment="1" applyProtection="1">
      <alignment horizontal="left"/>
      <protection/>
    </xf>
    <xf numFmtId="0" fontId="81" fillId="0" borderId="0" xfId="76" applyFont="1" applyFill="1" applyBorder="1" applyAlignment="1" applyProtection="1">
      <alignment horizontal="left"/>
      <protection/>
    </xf>
    <xf numFmtId="0" fontId="82" fillId="0" borderId="0" xfId="76" applyFont="1" applyFill="1" applyBorder="1" applyAlignment="1" applyProtection="1">
      <alignment horizontal="left"/>
      <protection/>
    </xf>
    <xf numFmtId="0" fontId="79" fillId="0" borderId="0" xfId="76" applyFont="1" applyFill="1" applyAlignment="1" applyProtection="1">
      <alignment vertical="center"/>
      <protection/>
    </xf>
    <xf numFmtId="0" fontId="83" fillId="0" borderId="0" xfId="76" applyFont="1" applyFill="1" applyBorder="1" applyAlignment="1" applyProtection="1">
      <alignment horizontal="center" vertical="center"/>
      <protection/>
    </xf>
    <xf numFmtId="171" fontId="79" fillId="0" borderId="0" xfId="151" applyFont="1" applyAlignment="1" applyProtection="1">
      <alignment horizontal="left"/>
      <protection/>
    </xf>
    <xf numFmtId="171" fontId="79" fillId="0" borderId="0" xfId="151" applyFont="1" applyAlignment="1" applyProtection="1">
      <alignment/>
      <protection/>
    </xf>
    <xf numFmtId="0" fontId="79" fillId="0" borderId="0" xfId="76" applyFont="1" applyBorder="1" applyProtection="1">
      <alignment/>
      <protection/>
    </xf>
    <xf numFmtId="171" fontId="81" fillId="0" borderId="0" xfId="151" applyFont="1" applyFill="1" applyBorder="1" applyAlignment="1" applyProtection="1">
      <alignment horizontal="left"/>
      <protection/>
    </xf>
    <xf numFmtId="171" fontId="81" fillId="0" borderId="0" xfId="151" applyFont="1" applyFill="1" applyBorder="1" applyAlignment="1" applyProtection="1">
      <alignment/>
      <protection/>
    </xf>
    <xf numFmtId="0" fontId="79" fillId="0" borderId="0" xfId="76" applyFont="1" applyAlignment="1" applyProtection="1">
      <alignment vertical="center" wrapText="1"/>
      <protection/>
    </xf>
    <xf numFmtId="44" fontId="84" fillId="34" borderId="0" xfId="56" applyFont="1" applyFill="1" applyBorder="1" applyAlignment="1">
      <alignment horizontal="right" vertical="top"/>
    </xf>
    <xf numFmtId="44" fontId="2" fillId="0" borderId="0" xfId="56" applyFont="1" applyFill="1" applyAlignment="1" applyProtection="1">
      <alignment/>
      <protection locked="0"/>
    </xf>
    <xf numFmtId="0" fontId="25" fillId="0" borderId="0" xfId="76" applyFont="1" applyFill="1" applyBorder="1" applyAlignment="1" applyProtection="1">
      <alignment horizontal="center" vertical="center"/>
      <protection locked="0"/>
    </xf>
    <xf numFmtId="0" fontId="25" fillId="0" borderId="0" xfId="76" applyFont="1" applyFill="1" applyBorder="1" applyProtection="1">
      <alignment/>
      <protection locked="0"/>
    </xf>
    <xf numFmtId="171" fontId="25" fillId="0" borderId="0" xfId="178" applyFont="1" applyFill="1" applyBorder="1" applyAlignment="1" applyProtection="1">
      <alignment horizontal="center" vertical="center"/>
      <protection locked="0"/>
    </xf>
    <xf numFmtId="4" fontId="25" fillId="0" borderId="0" xfId="178" applyNumberFormat="1" applyFont="1" applyFill="1" applyBorder="1" applyAlignment="1" applyProtection="1">
      <alignment horizontal="center"/>
      <protection locked="0"/>
    </xf>
    <xf numFmtId="171" fontId="25" fillId="0" borderId="0" xfId="178" applyFont="1" applyFill="1" applyBorder="1" applyAlignment="1" applyProtection="1">
      <alignment horizontal="right"/>
      <protection locked="0"/>
    </xf>
    <xf numFmtId="0" fontId="2" fillId="0" borderId="0" xfId="76" applyFont="1" applyFill="1" applyBorder="1" applyAlignment="1" applyProtection="1">
      <alignment horizontal="center" vertical="center"/>
      <protection/>
    </xf>
    <xf numFmtId="171" fontId="7" fillId="0" borderId="0" xfId="151" applyFont="1" applyFill="1" applyBorder="1" applyAlignment="1" applyProtection="1">
      <alignment horizontal="center" vertical="center"/>
      <protection/>
    </xf>
    <xf numFmtId="0" fontId="82" fillId="0" borderId="0" xfId="76" applyFont="1" applyFill="1" applyBorder="1" applyAlignment="1" applyProtection="1">
      <alignment horizontal="center"/>
      <protection/>
    </xf>
    <xf numFmtId="0" fontId="29" fillId="0" borderId="0" xfId="76" applyFont="1" applyFill="1" applyBorder="1" applyAlignment="1" applyProtection="1">
      <alignment horizontal="center"/>
      <protection locked="0"/>
    </xf>
    <xf numFmtId="0" fontId="8" fillId="0" borderId="0" xfId="76" applyFont="1" applyFill="1" applyBorder="1" applyAlignment="1" applyProtection="1">
      <alignment horizontal="center"/>
      <protection locked="0"/>
    </xf>
    <xf numFmtId="171" fontId="85" fillId="0" borderId="0" xfId="184" applyFont="1" applyAlignment="1" applyProtection="1">
      <alignment/>
      <protection locked="0"/>
    </xf>
    <xf numFmtId="0" fontId="86" fillId="0" borderId="0" xfId="76" applyFont="1" applyProtection="1">
      <alignment/>
      <protection/>
    </xf>
    <xf numFmtId="1" fontId="87" fillId="0" borderId="11" xfId="0" applyNumberFormat="1" applyFont="1" applyFill="1" applyBorder="1" applyAlignment="1">
      <alignment horizontal="center" vertical="center" wrapText="1"/>
    </xf>
    <xf numFmtId="2" fontId="87" fillId="0" borderId="11" xfId="0" applyNumberFormat="1" applyFont="1" applyFill="1" applyBorder="1" applyAlignment="1">
      <alignment horizontal="center" vertical="center" wrapText="1"/>
    </xf>
    <xf numFmtId="2" fontId="87" fillId="0" borderId="11" xfId="0" applyNumberFormat="1" applyFont="1" applyFill="1" applyBorder="1" applyAlignment="1">
      <alignment vertical="center" wrapText="1"/>
    </xf>
    <xf numFmtId="1" fontId="87" fillId="35" borderId="11" xfId="0" applyNumberFormat="1" applyFont="1" applyFill="1" applyBorder="1" applyAlignment="1">
      <alignment horizontal="center" vertical="center" wrapText="1"/>
    </xf>
    <xf numFmtId="2" fontId="87" fillId="35" borderId="11" xfId="0" applyNumberFormat="1" applyFont="1" applyFill="1" applyBorder="1" applyAlignment="1">
      <alignment horizontal="center" vertical="center" wrapText="1"/>
    </xf>
    <xf numFmtId="2" fontId="87" fillId="35" borderId="11" xfId="0" applyNumberFormat="1" applyFont="1" applyFill="1" applyBorder="1" applyAlignment="1">
      <alignment vertical="center" wrapText="1"/>
    </xf>
    <xf numFmtId="0" fontId="87" fillId="0" borderId="0" xfId="0" applyFont="1" applyAlignment="1">
      <alignment vertical="center" wrapText="1"/>
    </xf>
    <xf numFmtId="0" fontId="88" fillId="0" borderId="11" xfId="0" applyFont="1" applyFill="1" applyBorder="1" applyAlignment="1">
      <alignment horizontal="center" vertical="center" wrapText="1"/>
    </xf>
    <xf numFmtId="43" fontId="88" fillId="0" borderId="11" xfId="177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32" fillId="36" borderId="11" xfId="0" applyFont="1" applyFill="1" applyBorder="1" applyAlignment="1">
      <alignment horizontal="left" vertical="top" wrapText="1"/>
    </xf>
    <xf numFmtId="0" fontId="32" fillId="36" borderId="11" xfId="0" applyFont="1" applyFill="1" applyBorder="1" applyAlignment="1">
      <alignment vertical="top" wrapText="1"/>
    </xf>
    <xf numFmtId="44" fontId="32" fillId="36" borderId="11" xfId="0" applyNumberFormat="1" applyFont="1" applyFill="1" applyBorder="1" applyAlignment="1">
      <alignment vertical="top" wrapText="1"/>
    </xf>
    <xf numFmtId="0" fontId="87" fillId="0" borderId="11" xfId="0" applyFont="1" applyFill="1" applyBorder="1" applyAlignment="1">
      <alignment horizontal="left" vertical="top"/>
    </xf>
    <xf numFmtId="0" fontId="31" fillId="35" borderId="11" xfId="0" applyFont="1" applyFill="1" applyBorder="1" applyAlignment="1">
      <alignment horizontal="center" vertical="top" wrapText="1"/>
    </xf>
    <xf numFmtId="43" fontId="31" fillId="35" borderId="11" xfId="179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vertical="top" wrapText="1"/>
    </xf>
    <xf numFmtId="43" fontId="31" fillId="35" borderId="11" xfId="179" applyFont="1" applyFill="1" applyBorder="1" applyAlignment="1">
      <alignment horizontal="center" vertical="top" wrapText="1"/>
    </xf>
    <xf numFmtId="43" fontId="88" fillId="0" borderId="11" xfId="177" applyFont="1" applyFill="1" applyBorder="1" applyAlignment="1">
      <alignment horizontal="right" vertical="top"/>
    </xf>
    <xf numFmtId="44" fontId="88" fillId="0" borderId="11" xfId="56" applyFont="1" applyFill="1" applyBorder="1" applyAlignment="1">
      <alignment horizontal="right" vertical="top"/>
    </xf>
    <xf numFmtId="43" fontId="87" fillId="0" borderId="11" xfId="177" applyFont="1" applyFill="1" applyBorder="1" applyAlignment="1">
      <alignment horizontal="right" vertical="top"/>
    </xf>
    <xf numFmtId="0" fontId="30" fillId="36" borderId="11" xfId="179" applyNumberFormat="1" applyFont="1" applyFill="1" applyBorder="1" applyAlignment="1">
      <alignment horizontal="left"/>
    </xf>
    <xf numFmtId="43" fontId="30" fillId="36" borderId="11" xfId="179" applyFont="1" applyFill="1" applyBorder="1" applyAlignment="1">
      <alignment/>
    </xf>
    <xf numFmtId="0" fontId="31" fillId="35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43" fontId="31" fillId="0" borderId="11" xfId="179" applyFont="1" applyFill="1" applyBorder="1" applyAlignment="1">
      <alignment horizontal="center" vertical="center"/>
    </xf>
    <xf numFmtId="0" fontId="5" fillId="0" borderId="11" xfId="118" applyFont="1" applyFill="1" applyBorder="1" applyAlignment="1">
      <alignment horizontal="center" vertical="center" wrapText="1"/>
      <protection/>
    </xf>
    <xf numFmtId="0" fontId="5" fillId="0" borderId="11" xfId="118" applyFont="1" applyFill="1" applyBorder="1" applyAlignment="1">
      <alignment vertical="center" wrapText="1"/>
      <protection/>
    </xf>
    <xf numFmtId="1" fontId="5" fillId="0" borderId="11" xfId="118" applyNumberFormat="1" applyFont="1" applyFill="1" applyBorder="1" applyAlignment="1">
      <alignment horizontal="center" vertical="center" wrapText="1"/>
      <protection/>
    </xf>
    <xf numFmtId="2" fontId="5" fillId="0" borderId="11" xfId="118" applyNumberFormat="1" applyFont="1" applyFill="1" applyBorder="1" applyAlignment="1">
      <alignment vertical="center" wrapText="1"/>
      <protection/>
    </xf>
    <xf numFmtId="43" fontId="31" fillId="35" borderId="11" xfId="17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17" applyFont="1" applyFill="1" applyBorder="1" applyAlignment="1">
      <alignment horizontal="center" vertical="center" wrapText="1"/>
    </xf>
    <xf numFmtId="0" fontId="5" fillId="0" borderId="11" xfId="17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center" wrapText="1"/>
    </xf>
    <xf numFmtId="43" fontId="5" fillId="0" borderId="11" xfId="179" applyFont="1" applyFill="1" applyBorder="1" applyAlignment="1">
      <alignment horizontal="right" vertical="center"/>
    </xf>
    <xf numFmtId="0" fontId="87" fillId="37" borderId="11" xfId="0" applyFont="1" applyFill="1" applyBorder="1" applyAlignment="1">
      <alignment horizontal="left" vertical="top"/>
    </xf>
    <xf numFmtId="0" fontId="33" fillId="37" borderId="11" xfId="0" applyFont="1" applyFill="1" applyBorder="1" applyAlignment="1">
      <alignment horizontal="center" vertical="center"/>
    </xf>
    <xf numFmtId="0" fontId="33" fillId="37" borderId="11" xfId="0" applyFont="1" applyFill="1" applyBorder="1" applyAlignment="1">
      <alignment vertical="center" wrapText="1"/>
    </xf>
    <xf numFmtId="43" fontId="33" fillId="37" borderId="11" xfId="179" applyFont="1" applyFill="1" applyBorder="1" applyAlignment="1">
      <alignment horizontal="center" vertical="center"/>
    </xf>
    <xf numFmtId="44" fontId="88" fillId="37" borderId="11" xfId="56" applyFont="1" applyFill="1" applyBorder="1" applyAlignment="1">
      <alignment horizontal="right" vertical="top"/>
    </xf>
    <xf numFmtId="1" fontId="34" fillId="37" borderId="11" xfId="0" applyNumberFormat="1" applyFont="1" applyFill="1" applyBorder="1" applyAlignment="1">
      <alignment horizontal="center" vertical="center" wrapText="1"/>
    </xf>
    <xf numFmtId="2" fontId="34" fillId="37" borderId="11" xfId="0" applyNumberFormat="1" applyFont="1" applyFill="1" applyBorder="1" applyAlignment="1">
      <alignment horizontal="center" vertical="center" wrapText="1"/>
    </xf>
    <xf numFmtId="2" fontId="34" fillId="37" borderId="11" xfId="0" applyNumberFormat="1" applyFont="1" applyFill="1" applyBorder="1" applyAlignment="1">
      <alignment vertical="center" wrapText="1"/>
    </xf>
    <xf numFmtId="43" fontId="34" fillId="37" borderId="11" xfId="179" applyFont="1" applyFill="1" applyBorder="1" applyAlignment="1">
      <alignment horizontal="right" vertical="center"/>
    </xf>
    <xf numFmtId="1" fontId="87" fillId="0" borderId="11" xfId="179" applyNumberFormat="1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vertical="center" wrapText="1"/>
    </xf>
    <xf numFmtId="43" fontId="5" fillId="0" borderId="11" xfId="179" applyNumberFormat="1" applyFont="1" applyFill="1" applyBorder="1" applyAlignment="1">
      <alignment horizontal="right" vertical="center" wrapText="1"/>
    </xf>
    <xf numFmtId="1" fontId="31" fillId="0" borderId="11" xfId="179" applyNumberFormat="1" applyFont="1" applyFill="1" applyBorder="1" applyAlignment="1">
      <alignment horizontal="center" vertical="center"/>
    </xf>
    <xf numFmtId="43" fontId="31" fillId="0" borderId="11" xfId="179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>
      <alignment vertical="center" wrapText="1"/>
    </xf>
    <xf numFmtId="43" fontId="34" fillId="0" borderId="11" xfId="179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center" vertical="center" wrapText="1"/>
    </xf>
    <xf numFmtId="43" fontId="87" fillId="38" borderId="11" xfId="177" applyFont="1" applyFill="1" applyBorder="1" applyAlignment="1">
      <alignment vertical="center" wrapText="1"/>
    </xf>
    <xf numFmtId="10" fontId="88" fillId="38" borderId="11" xfId="138" applyNumberFormat="1" applyFont="1" applyFill="1" applyBorder="1" applyAlignment="1">
      <alignment vertical="center" wrapText="1"/>
    </xf>
    <xf numFmtId="0" fontId="87" fillId="0" borderId="0" xfId="0" applyFont="1" applyBorder="1" applyAlignment="1" applyProtection="1">
      <alignment horizontal="left" vertical="top" wrapText="1"/>
      <protection locked="0"/>
    </xf>
    <xf numFmtId="0" fontId="87" fillId="0" borderId="0" xfId="0" applyFont="1" applyBorder="1" applyAlignment="1" applyProtection="1">
      <alignment horizontal="center" vertical="center" wrapText="1"/>
      <protection locked="0"/>
    </xf>
    <xf numFmtId="43" fontId="87" fillId="0" borderId="0" xfId="177" applyFont="1" applyAlignment="1">
      <alignment vertical="center" wrapText="1"/>
    </xf>
    <xf numFmtId="0" fontId="87" fillId="0" borderId="0" xfId="0" applyFont="1" applyBorder="1" applyAlignment="1" applyProtection="1">
      <alignment vertical="center" wrapText="1"/>
      <protection locked="0"/>
    </xf>
    <xf numFmtId="0" fontId="87" fillId="0" borderId="0" xfId="0" applyFont="1" applyAlignment="1">
      <alignment horizontal="left" vertical="top" wrapText="1"/>
    </xf>
    <xf numFmtId="0" fontId="88" fillId="0" borderId="11" xfId="0" applyFont="1" applyFill="1" applyBorder="1" applyAlignment="1">
      <alignment horizontal="left" vertical="center" wrapText="1"/>
    </xf>
    <xf numFmtId="0" fontId="31" fillId="36" borderId="11" xfId="0" applyFont="1" applyFill="1" applyBorder="1" applyAlignment="1">
      <alignment vertical="top" wrapText="1"/>
    </xf>
    <xf numFmtId="43" fontId="31" fillId="36" borderId="11" xfId="179" applyFont="1" applyFill="1" applyBorder="1" applyAlignment="1">
      <alignment wrapText="1"/>
    </xf>
    <xf numFmtId="43" fontId="31" fillId="36" borderId="11" xfId="179" applyFont="1" applyFill="1" applyBorder="1" applyAlignment="1">
      <alignment vertical="center" wrapText="1"/>
    </xf>
    <xf numFmtId="1" fontId="5" fillId="36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43" fontId="5" fillId="36" borderId="11" xfId="179" applyFont="1" applyFill="1" applyBorder="1" applyAlignment="1">
      <alignment horizontal="right" vertical="center" wrapText="1"/>
    </xf>
    <xf numFmtId="0" fontId="30" fillId="36" borderId="11" xfId="0" applyFont="1" applyFill="1" applyBorder="1" applyAlignment="1">
      <alignment vertical="top" wrapText="1"/>
    </xf>
    <xf numFmtId="0" fontId="31" fillId="36" borderId="11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vertical="center" wrapText="1"/>
    </xf>
    <xf numFmtId="0" fontId="87" fillId="39" borderId="11" xfId="0" applyFont="1" applyFill="1" applyBorder="1" applyAlignment="1">
      <alignment horizontal="left" vertical="top"/>
    </xf>
    <xf numFmtId="0" fontId="33" fillId="39" borderId="11" xfId="0" applyFont="1" applyFill="1" applyBorder="1" applyAlignment="1">
      <alignment horizontal="center" vertical="center" wrapText="1"/>
    </xf>
    <xf numFmtId="0" fontId="34" fillId="39" borderId="11" xfId="0" applyFont="1" applyFill="1" applyBorder="1" applyAlignment="1">
      <alignment vertical="center" wrapText="1"/>
    </xf>
    <xf numFmtId="43" fontId="5" fillId="39" borderId="11" xfId="179" applyFont="1" applyFill="1" applyBorder="1" applyAlignment="1">
      <alignment horizontal="right" vertical="center" wrapText="1"/>
    </xf>
    <xf numFmtId="44" fontId="88" fillId="39" borderId="11" xfId="56" applyFont="1" applyFill="1" applyBorder="1" applyAlignment="1">
      <alignment horizontal="right" vertical="top"/>
    </xf>
    <xf numFmtId="0" fontId="85" fillId="39" borderId="11" xfId="0" applyFont="1" applyFill="1" applyBorder="1" applyAlignment="1">
      <alignment horizontal="left" vertical="top" wrapText="1"/>
    </xf>
    <xf numFmtId="44" fontId="87" fillId="0" borderId="11" xfId="56" applyFont="1" applyFill="1" applyBorder="1" applyAlignment="1">
      <alignment horizontal="right" vertical="top"/>
    </xf>
    <xf numFmtId="0" fontId="0" fillId="37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 wrapText="1"/>
    </xf>
    <xf numFmtId="0" fontId="68" fillId="0" borderId="11" xfId="52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8" fontId="0" fillId="36" borderId="11" xfId="0" applyNumberFormat="1" applyFill="1" applyBorder="1" applyAlignment="1">
      <alignment horizontal="center" vertical="center"/>
    </xf>
    <xf numFmtId="44" fontId="87" fillId="37" borderId="11" xfId="56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87" fillId="0" borderId="0" xfId="0" applyFont="1" applyFill="1" applyBorder="1" applyAlignment="1" applyProtection="1">
      <alignment vertical="center" wrapText="1"/>
      <protection locked="0"/>
    </xf>
    <xf numFmtId="0" fontId="6" fillId="0" borderId="11" xfId="136" applyFont="1" applyFill="1" applyBorder="1" applyAlignment="1" applyProtection="1">
      <alignment vertical="center"/>
      <protection/>
    </xf>
    <xf numFmtId="0" fontId="2" fillId="0" borderId="11" xfId="76" applyFont="1" applyFill="1" applyBorder="1" applyProtection="1">
      <alignment/>
      <protection/>
    </xf>
    <xf numFmtId="171" fontId="6" fillId="0" borderId="11" xfId="178" applyFont="1" applyFill="1" applyBorder="1" applyAlignment="1" applyProtection="1">
      <alignment vertical="center"/>
      <protection/>
    </xf>
    <xf numFmtId="0" fontId="6" fillId="0" borderId="11" xfId="178" applyNumberFormat="1" applyFont="1" applyFill="1" applyBorder="1" applyAlignment="1" applyProtection="1">
      <alignment vertical="center"/>
      <protection/>
    </xf>
    <xf numFmtId="49" fontId="6" fillId="0" borderId="11" xfId="178" applyNumberFormat="1" applyFont="1" applyFill="1" applyBorder="1" applyAlignment="1" applyProtection="1">
      <alignment vertical="center"/>
      <protection/>
    </xf>
    <xf numFmtId="0" fontId="6" fillId="0" borderId="11" xfId="136" applyFont="1" applyFill="1" applyBorder="1" applyAlignment="1" applyProtection="1">
      <alignment horizontal="left" vertical="center"/>
      <protection/>
    </xf>
    <xf numFmtId="49" fontId="6" fillId="0" borderId="11" xfId="178" applyNumberFormat="1" applyFont="1" applyFill="1" applyBorder="1" applyAlignment="1" applyProtection="1">
      <alignment horizontal="right" vertical="center"/>
      <protection/>
    </xf>
    <xf numFmtId="0" fontId="23" fillId="0" borderId="11" xfId="136" applyFont="1" applyFill="1" applyBorder="1" applyAlignment="1" applyProtection="1">
      <alignment horizontal="left" vertical="center"/>
      <protection/>
    </xf>
    <xf numFmtId="49" fontId="23" fillId="0" borderId="11" xfId="178" applyNumberFormat="1" applyFont="1" applyFill="1" applyBorder="1" applyAlignment="1" applyProtection="1">
      <alignment horizontal="right" vertical="center"/>
      <protection/>
    </xf>
    <xf numFmtId="0" fontId="23" fillId="0" borderId="11" xfId="136" applyFont="1" applyFill="1" applyBorder="1" applyAlignment="1" applyProtection="1">
      <alignment horizontal="center" vertical="center"/>
      <protection/>
    </xf>
    <xf numFmtId="10" fontId="26" fillId="0" borderId="11" xfId="138" applyNumberFormat="1" applyFont="1" applyFill="1" applyBorder="1" applyAlignment="1" applyProtection="1">
      <alignment horizontal="center" vertical="center" wrapText="1"/>
      <protection/>
    </xf>
    <xf numFmtId="0" fontId="25" fillId="0" borderId="11" xfId="76" applyFont="1" applyFill="1" applyBorder="1" applyAlignment="1" applyProtection="1">
      <alignment horizontal="center" vertical="center" wrapText="1"/>
      <protection locked="0"/>
    </xf>
    <xf numFmtId="170" fontId="25" fillId="0" borderId="11" xfId="136" applyNumberFormat="1" applyFont="1" applyFill="1" applyBorder="1" applyAlignment="1" applyProtection="1">
      <alignment horizontal="left"/>
      <protection locked="0"/>
    </xf>
    <xf numFmtId="10" fontId="25" fillId="0" borderId="11" xfId="141" applyNumberFormat="1" applyFont="1" applyFill="1" applyBorder="1" applyAlignment="1" applyProtection="1">
      <alignment horizontal="center" vertical="center"/>
      <protection/>
    </xf>
    <xf numFmtId="171" fontId="25" fillId="0" borderId="11" xfId="178" applyFont="1" applyFill="1" applyBorder="1" applyAlignment="1" applyProtection="1">
      <alignment horizontal="center" vertical="center"/>
      <protection/>
    </xf>
    <xf numFmtId="171" fontId="25" fillId="0" borderId="11" xfId="178" applyFont="1" applyFill="1" applyBorder="1" applyAlignment="1" applyProtection="1">
      <alignment horizontal="right" vertical="center"/>
      <protection/>
    </xf>
    <xf numFmtId="170" fontId="25" fillId="0" borderId="11" xfId="136" applyNumberFormat="1" applyFont="1" applyFill="1" applyBorder="1" applyAlignment="1" applyProtection="1">
      <alignment horizontal="left" wrapText="1"/>
      <protection locked="0"/>
    </xf>
    <xf numFmtId="0" fontId="26" fillId="33" borderId="11" xfId="76" applyFont="1" applyFill="1" applyBorder="1" applyAlignment="1" applyProtection="1">
      <alignment horizontal="center" vertical="center"/>
      <protection/>
    </xf>
    <xf numFmtId="0" fontId="26" fillId="33" borderId="11" xfId="76" applyFont="1" applyFill="1" applyBorder="1" applyAlignment="1" applyProtection="1">
      <alignment vertical="center"/>
      <protection/>
    </xf>
    <xf numFmtId="171" fontId="26" fillId="33" borderId="11" xfId="178" applyFont="1" applyFill="1" applyBorder="1" applyAlignment="1" applyProtection="1">
      <alignment horizontal="center" vertical="center"/>
      <protection/>
    </xf>
    <xf numFmtId="10" fontId="26" fillId="33" borderId="11" xfId="138" applyNumberFormat="1" applyFont="1" applyFill="1" applyBorder="1" applyAlignment="1" applyProtection="1">
      <alignment horizontal="center" vertical="center"/>
      <protection/>
    </xf>
    <xf numFmtId="9" fontId="26" fillId="33" borderId="11" xfId="141" applyFont="1" applyFill="1" applyBorder="1" applyAlignment="1" applyProtection="1">
      <alignment horizontal="center" vertical="center"/>
      <protection/>
    </xf>
    <xf numFmtId="204" fontId="6" fillId="0" borderId="11" xfId="177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>
      <alignment horizontal="center" vertical="center"/>
    </xf>
    <xf numFmtId="179" fontId="27" fillId="0" borderId="11" xfId="144" applyNumberFormat="1" applyFont="1" applyFill="1" applyBorder="1" applyAlignment="1">
      <alignment horizontal="right"/>
    </xf>
    <xf numFmtId="171" fontId="25" fillId="0" borderId="11" xfId="181" applyFont="1" applyFill="1" applyBorder="1" applyAlignment="1">
      <alignment horizontal="right"/>
    </xf>
    <xf numFmtId="9" fontId="25" fillId="33" borderId="11" xfId="144" applyFont="1" applyFill="1" applyBorder="1" applyAlignment="1">
      <alignment horizontal="center" vertical="center" wrapText="1"/>
    </xf>
    <xf numFmtId="44" fontId="23" fillId="33" borderId="11" xfId="136" applyNumberFormat="1" applyFont="1" applyFill="1" applyBorder="1" applyAlignment="1" applyProtection="1">
      <alignment horizontal="left" vertical="center"/>
      <protection/>
    </xf>
    <xf numFmtId="4" fontId="25" fillId="33" borderId="11" xfId="0" applyNumberFormat="1" applyFont="1" applyFill="1" applyBorder="1" applyAlignment="1">
      <alignment vertical="center" wrapText="1"/>
    </xf>
    <xf numFmtId="0" fontId="25" fillId="33" borderId="11" xfId="0" applyFont="1" applyFill="1" applyBorder="1" applyAlignment="1">
      <alignment vertical="center" wrapText="1"/>
    </xf>
    <xf numFmtId="0" fontId="23" fillId="33" borderId="11" xfId="136" applyFont="1" applyFill="1" applyBorder="1" applyAlignment="1" applyProtection="1">
      <alignment horizontal="left" vertical="center"/>
      <protection/>
    </xf>
    <xf numFmtId="10" fontId="89" fillId="33" borderId="11" xfId="144" applyNumberFormat="1" applyFont="1" applyFill="1" applyBorder="1" applyAlignment="1">
      <alignment vertical="center" wrapText="1"/>
    </xf>
    <xf numFmtId="0" fontId="82" fillId="33" borderId="11" xfId="76" applyFont="1" applyFill="1" applyBorder="1" applyAlignment="1" applyProtection="1">
      <alignment vertical="center" wrapText="1"/>
      <protection/>
    </xf>
    <xf numFmtId="0" fontId="81" fillId="33" borderId="11" xfId="76" applyFont="1" applyFill="1" applyBorder="1" applyAlignment="1" applyProtection="1">
      <alignment horizontal="center" vertical="center" wrapText="1"/>
      <protection/>
    </xf>
    <xf numFmtId="0" fontId="81" fillId="33" borderId="11" xfId="76" applyFont="1" applyFill="1" applyBorder="1" applyAlignment="1" applyProtection="1">
      <alignment vertical="center" wrapText="1"/>
      <protection/>
    </xf>
    <xf numFmtId="0" fontId="6" fillId="40" borderId="12" xfId="76" applyFont="1" applyFill="1" applyBorder="1" applyAlignment="1" applyProtection="1">
      <alignment horizontal="center"/>
      <protection/>
    </xf>
    <xf numFmtId="0" fontId="35" fillId="40" borderId="11" xfId="76" applyFont="1" applyFill="1" applyBorder="1" applyAlignment="1" applyProtection="1">
      <alignment horizontal="center"/>
      <protection/>
    </xf>
    <xf numFmtId="0" fontId="6" fillId="40" borderId="11" xfId="76" applyFont="1" applyFill="1" applyBorder="1" applyAlignment="1" applyProtection="1">
      <alignment horizontal="center"/>
      <protection/>
    </xf>
    <xf numFmtId="0" fontId="35" fillId="0" borderId="12" xfId="76" applyFont="1" applyFill="1" applyBorder="1" applyAlignment="1" applyProtection="1">
      <alignment horizontal="center"/>
      <protection/>
    </xf>
    <xf numFmtId="0" fontId="35" fillId="0" borderId="11" xfId="76" applyFont="1" applyFill="1" applyBorder="1" applyProtection="1">
      <alignment/>
      <protection/>
    </xf>
    <xf numFmtId="0" fontId="35" fillId="0" borderId="11" xfId="76" applyFont="1" applyFill="1" applyBorder="1" applyAlignment="1" applyProtection="1">
      <alignment horizontal="center"/>
      <protection/>
    </xf>
    <xf numFmtId="0" fontId="35" fillId="0" borderId="11" xfId="76" applyFont="1" applyFill="1" applyBorder="1" applyAlignment="1" applyProtection="1" quotePrefix="1">
      <alignment horizontal="left"/>
      <protection/>
    </xf>
    <xf numFmtId="0" fontId="35" fillId="0" borderId="11" xfId="76" applyFont="1" applyFill="1" applyBorder="1" applyAlignment="1" applyProtection="1" quotePrefix="1">
      <alignment horizontal="center"/>
      <protection/>
    </xf>
    <xf numFmtId="0" fontId="35" fillId="0" borderId="11" xfId="76" applyFont="1" applyFill="1" applyBorder="1" applyAlignment="1" applyProtection="1">
      <alignment horizontal="left"/>
      <protection/>
    </xf>
    <xf numFmtId="0" fontId="14" fillId="0" borderId="0" xfId="76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9" fillId="0" borderId="0" xfId="76" applyFont="1" applyBorder="1" applyAlignment="1" applyProtection="1">
      <alignment horizontal="center"/>
      <protection locked="0"/>
    </xf>
    <xf numFmtId="0" fontId="2" fillId="0" borderId="0" xfId="76" applyFont="1" applyFill="1" applyBorder="1" applyAlignment="1" applyProtection="1">
      <alignment horizontal="center" vertical="center"/>
      <protection/>
    </xf>
    <xf numFmtId="171" fontId="7" fillId="0" borderId="0" xfId="184" applyFont="1" applyFill="1" applyBorder="1" applyAlignment="1" applyProtection="1">
      <alignment horizontal="center" vertical="center"/>
      <protection/>
    </xf>
    <xf numFmtId="0" fontId="90" fillId="33" borderId="13" xfId="76" applyFont="1" applyFill="1" applyBorder="1" applyAlignment="1" applyProtection="1">
      <alignment horizontal="center" vertical="center"/>
      <protection/>
    </xf>
    <xf numFmtId="0" fontId="90" fillId="33" borderId="14" xfId="76" applyFont="1" applyFill="1" applyBorder="1" applyAlignment="1" applyProtection="1">
      <alignment horizontal="center" vertical="center"/>
      <protection/>
    </xf>
    <xf numFmtId="0" fontId="90" fillId="33" borderId="15" xfId="76" applyFont="1" applyFill="1" applyBorder="1" applyAlignment="1" applyProtection="1">
      <alignment horizontal="center" vertical="center"/>
      <protection/>
    </xf>
    <xf numFmtId="0" fontId="91" fillId="0" borderId="0" xfId="76" applyFont="1" applyFill="1" applyBorder="1" applyAlignment="1" applyProtection="1">
      <alignment horizontal="left"/>
      <protection locked="0"/>
    </xf>
    <xf numFmtId="2" fontId="85" fillId="0" borderId="0" xfId="76" applyNumberFormat="1" applyFont="1" applyAlignment="1" applyProtection="1">
      <alignment horizontal="left" vertical="center" wrapText="1"/>
      <protection/>
    </xf>
    <xf numFmtId="2" fontId="79" fillId="0" borderId="0" xfId="76" applyNumberFormat="1" applyFont="1" applyAlignment="1" applyProtection="1">
      <alignment horizontal="left" vertical="center" wrapText="1"/>
      <protection/>
    </xf>
    <xf numFmtId="0" fontId="79" fillId="0" borderId="0" xfId="151" applyNumberFormat="1" applyFont="1" applyFill="1" applyBorder="1" applyAlignment="1" applyProtection="1">
      <alignment horizontal="left" vertical="center" wrapText="1"/>
      <protection/>
    </xf>
    <xf numFmtId="0" fontId="92" fillId="0" borderId="0" xfId="151" applyNumberFormat="1" applyFont="1" applyFill="1" applyBorder="1" applyAlignment="1" applyProtection="1">
      <alignment vertical="center" wrapText="1"/>
      <protection/>
    </xf>
    <xf numFmtId="0" fontId="2" fillId="0" borderId="0" xfId="151" applyNumberFormat="1" applyFont="1" applyFill="1" applyBorder="1" applyAlignment="1" applyProtection="1">
      <alignment horizontal="left" vertical="center" wrapText="1"/>
      <protection/>
    </xf>
    <xf numFmtId="171" fontId="7" fillId="0" borderId="0" xfId="151" applyFont="1" applyFill="1" applyBorder="1" applyAlignment="1" applyProtection="1">
      <alignment horizontal="center" vertical="center"/>
      <protection/>
    </xf>
    <xf numFmtId="0" fontId="83" fillId="0" borderId="11" xfId="76" applyFont="1" applyFill="1" applyBorder="1" applyAlignment="1" applyProtection="1">
      <alignment horizontal="center" vertical="center"/>
      <protection/>
    </xf>
    <xf numFmtId="0" fontId="79" fillId="0" borderId="11" xfId="76" applyFont="1" applyBorder="1" applyAlignment="1" applyProtection="1">
      <alignment horizontal="left"/>
      <protection/>
    </xf>
    <xf numFmtId="171" fontId="81" fillId="33" borderId="11" xfId="151" applyFont="1" applyFill="1" applyBorder="1" applyAlignment="1" applyProtection="1">
      <alignment horizontal="center" vertical="center" wrapText="1"/>
      <protection/>
    </xf>
    <xf numFmtId="171" fontId="79" fillId="0" borderId="0" xfId="151" applyFont="1" applyFill="1" applyBorder="1" applyAlignment="1" applyProtection="1">
      <alignment horizontal="left" vertical="center" wrapText="1"/>
      <protection/>
    </xf>
    <xf numFmtId="2" fontId="6" fillId="37" borderId="11" xfId="138" applyNumberFormat="1" applyFont="1" applyFill="1" applyBorder="1" applyAlignment="1" applyProtection="1">
      <alignment horizontal="center" vertical="center" wrapText="1"/>
      <protection/>
    </xf>
    <xf numFmtId="2" fontId="6" fillId="37" borderId="16" xfId="138" applyNumberFormat="1" applyFont="1" applyFill="1" applyBorder="1" applyAlignment="1" applyProtection="1">
      <alignment horizontal="center" vertical="center" wrapText="1"/>
      <protection/>
    </xf>
    <xf numFmtId="10" fontId="7" fillId="0" borderId="17" xfId="138" applyNumberFormat="1" applyFont="1" applyFill="1" applyBorder="1" applyAlignment="1" applyProtection="1">
      <alignment horizontal="center" vertical="center" wrapText="1"/>
      <protection/>
    </xf>
    <xf numFmtId="10" fontId="7" fillId="0" borderId="18" xfId="138" applyNumberFormat="1" applyFont="1" applyFill="1" applyBorder="1" applyAlignment="1" applyProtection="1">
      <alignment horizontal="center" vertical="center" wrapText="1"/>
      <protection/>
    </xf>
    <xf numFmtId="10" fontId="7" fillId="37" borderId="11" xfId="138" applyNumberFormat="1" applyFont="1" applyFill="1" applyBorder="1" applyAlignment="1" applyProtection="1">
      <alignment horizontal="center" vertical="center" wrapText="1"/>
      <protection/>
    </xf>
    <xf numFmtId="2" fontId="7" fillId="37" borderId="11" xfId="138" applyNumberFormat="1" applyFont="1" applyFill="1" applyBorder="1" applyAlignment="1" applyProtection="1">
      <alignment horizontal="center" vertical="center" wrapText="1"/>
      <protection/>
    </xf>
    <xf numFmtId="2" fontId="7" fillId="37" borderId="16" xfId="138" applyNumberFormat="1" applyFont="1" applyFill="1" applyBorder="1" applyAlignment="1" applyProtection="1">
      <alignment horizontal="center" vertical="center" wrapText="1"/>
      <protection/>
    </xf>
    <xf numFmtId="0" fontId="6" fillId="40" borderId="19" xfId="76" applyFont="1" applyFill="1" applyBorder="1" applyAlignment="1" applyProtection="1">
      <alignment horizontal="right"/>
      <protection/>
    </xf>
    <xf numFmtId="0" fontId="6" fillId="40" borderId="20" xfId="76" applyFont="1" applyFill="1" applyBorder="1" applyAlignment="1" applyProtection="1">
      <alignment horizontal="right"/>
      <protection/>
    </xf>
    <xf numFmtId="0" fontId="6" fillId="40" borderId="18" xfId="76" applyFont="1" applyFill="1" applyBorder="1" applyAlignment="1" applyProtection="1">
      <alignment horizontal="right"/>
      <protection/>
    </xf>
    <xf numFmtId="0" fontId="88" fillId="38" borderId="11" xfId="0" applyFont="1" applyFill="1" applyBorder="1" applyAlignment="1">
      <alignment horizontal="right" vertical="center" wrapText="1"/>
    </xf>
    <xf numFmtId="43" fontId="88" fillId="38" borderId="11" xfId="177" applyFont="1" applyFill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5" fillId="34" borderId="11" xfId="0" applyFont="1" applyFill="1" applyBorder="1" applyAlignment="1">
      <alignment horizontal="center" vertical="top" wrapText="1"/>
    </xf>
    <xf numFmtId="0" fontId="88" fillId="0" borderId="11" xfId="0" applyFont="1" applyFill="1" applyBorder="1" applyAlignment="1">
      <alignment horizontal="center" vertical="top" wrapText="1"/>
    </xf>
    <xf numFmtId="0" fontId="87" fillId="0" borderId="17" xfId="0" applyFont="1" applyBorder="1" applyAlignment="1">
      <alignment horizontal="center" vertical="top" wrapText="1"/>
    </xf>
    <xf numFmtId="0" fontId="87" fillId="0" borderId="20" xfId="0" applyFont="1" applyBorder="1" applyAlignment="1">
      <alignment horizontal="center" vertical="top" wrapText="1"/>
    </xf>
    <xf numFmtId="0" fontId="87" fillId="0" borderId="18" xfId="0" applyFont="1" applyBorder="1" applyAlignment="1">
      <alignment horizontal="center" vertical="top" wrapText="1"/>
    </xf>
    <xf numFmtId="0" fontId="88" fillId="0" borderId="11" xfId="0" applyFont="1" applyFill="1" applyBorder="1" applyAlignment="1">
      <alignment horizontal="center" vertical="center" wrapText="1"/>
    </xf>
    <xf numFmtId="0" fontId="88" fillId="0" borderId="11" xfId="0" applyFont="1" applyBorder="1" applyAlignment="1">
      <alignment horizontal="left" vertical="center" wrapText="1"/>
    </xf>
    <xf numFmtId="43" fontId="88" fillId="0" borderId="11" xfId="177" applyFont="1" applyBorder="1" applyAlignment="1">
      <alignment horizontal="center" vertical="center" wrapText="1"/>
    </xf>
    <xf numFmtId="0" fontId="3" fillId="0" borderId="21" xfId="76" applyFont="1" applyFill="1" applyBorder="1" applyAlignment="1" applyProtection="1">
      <alignment horizontal="center" vertical="center"/>
      <protection/>
    </xf>
    <xf numFmtId="0" fontId="3" fillId="0" borderId="22" xfId="76" applyFont="1" applyFill="1" applyBorder="1" applyAlignment="1" applyProtection="1">
      <alignment horizontal="center" vertical="center"/>
      <protection/>
    </xf>
    <xf numFmtId="0" fontId="3" fillId="0" borderId="23" xfId="76" applyFont="1" applyFill="1" applyBorder="1" applyAlignment="1" applyProtection="1">
      <alignment horizontal="center" vertical="center"/>
      <protection/>
    </xf>
    <xf numFmtId="0" fontId="3" fillId="0" borderId="24" xfId="76" applyFont="1" applyFill="1" applyBorder="1" applyAlignment="1" applyProtection="1">
      <alignment horizontal="center" vertical="center"/>
      <protection/>
    </xf>
    <xf numFmtId="0" fontId="3" fillId="0" borderId="25" xfId="76" applyFont="1" applyFill="1" applyBorder="1" applyAlignment="1" applyProtection="1">
      <alignment horizontal="center" vertical="center"/>
      <protection/>
    </xf>
    <xf numFmtId="0" fontId="3" fillId="0" borderId="26" xfId="76" applyFont="1" applyFill="1" applyBorder="1" applyAlignment="1" applyProtection="1">
      <alignment horizontal="center" vertical="center"/>
      <protection/>
    </xf>
    <xf numFmtId="0" fontId="29" fillId="0" borderId="0" xfId="76" applyFont="1" applyFill="1" applyBorder="1" applyAlignment="1" applyProtection="1">
      <alignment horizontal="center"/>
      <protection locked="0"/>
    </xf>
    <xf numFmtId="171" fontId="26" fillId="0" borderId="11" xfId="178" applyFont="1" applyFill="1" applyBorder="1" applyAlignment="1" applyProtection="1">
      <alignment horizontal="center" vertical="center" wrapText="1"/>
      <protection/>
    </xf>
    <xf numFmtId="0" fontId="9" fillId="0" borderId="11" xfId="136" applyFont="1" applyFill="1" applyBorder="1" applyAlignment="1" applyProtection="1">
      <alignment horizontal="center" vertical="center" wrapText="1"/>
      <protection/>
    </xf>
    <xf numFmtId="0" fontId="26" fillId="0" borderId="11" xfId="76" applyFont="1" applyFill="1" applyBorder="1" applyAlignment="1" applyProtection="1">
      <alignment horizontal="center" vertical="center"/>
      <protection/>
    </xf>
    <xf numFmtId="0" fontId="26" fillId="0" borderId="11" xfId="136" applyFont="1" applyFill="1" applyBorder="1" applyAlignment="1" applyProtection="1">
      <alignment horizontal="center" vertical="center" wrapText="1"/>
      <protection/>
    </xf>
    <xf numFmtId="204" fontId="6" fillId="0" borderId="11" xfId="177" applyNumberFormat="1" applyFont="1" applyFill="1" applyBorder="1" applyAlignment="1" applyProtection="1">
      <alignment horizontal="center" vertical="center"/>
      <protection/>
    </xf>
    <xf numFmtId="170" fontId="25" fillId="0" borderId="11" xfId="0" applyNumberFormat="1" applyFont="1" applyBorder="1" applyAlignment="1">
      <alignment horizontal="left" vertical="center" wrapText="1"/>
    </xf>
    <xf numFmtId="10" fontId="25" fillId="0" borderId="11" xfId="177" applyNumberFormat="1" applyFont="1" applyBorder="1" applyAlignment="1">
      <alignment horizontal="center" vertical="center"/>
    </xf>
    <xf numFmtId="43" fontId="25" fillId="0" borderId="11" xfId="177" applyFont="1" applyBorder="1" applyAlignment="1">
      <alignment horizontal="center" vertical="center"/>
    </xf>
    <xf numFmtId="44" fontId="24" fillId="0" borderId="11" xfId="56" applyFont="1" applyFill="1" applyBorder="1" applyAlignment="1" applyProtection="1">
      <alignment horizontal="center" vertical="center"/>
      <protection/>
    </xf>
    <xf numFmtId="0" fontId="3" fillId="0" borderId="11" xfId="76" applyFont="1" applyFill="1" applyBorder="1" applyAlignment="1" applyProtection="1">
      <alignment horizontal="center" vertical="center"/>
      <protection locked="0"/>
    </xf>
    <xf numFmtId="0" fontId="6" fillId="0" borderId="11" xfId="136" applyFont="1" applyFill="1" applyBorder="1" applyAlignment="1" applyProtection="1">
      <alignment horizontal="center" vertical="center"/>
      <protection/>
    </xf>
    <xf numFmtId="0" fontId="6" fillId="0" borderId="11" xfId="136" applyFont="1" applyFill="1" applyBorder="1" applyAlignment="1" applyProtection="1">
      <alignment horizontal="left" vertical="center"/>
      <protection/>
    </xf>
    <xf numFmtId="49" fontId="26" fillId="0" borderId="11" xfId="0" applyNumberFormat="1" applyFont="1" applyFill="1" applyBorder="1" applyAlignment="1">
      <alignment horizontal="left" vertical="center" wrapText="1"/>
    </xf>
    <xf numFmtId="176" fontId="26" fillId="0" borderId="11" xfId="178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Border="1" applyAlignment="1">
      <alignment horizontal="center" vertical="center"/>
    </xf>
    <xf numFmtId="0" fontId="26" fillId="0" borderId="11" xfId="76" applyFont="1" applyFill="1" applyBorder="1" applyAlignment="1">
      <alignment horizontal="center" vertical="center"/>
      <protection/>
    </xf>
    <xf numFmtId="0" fontId="26" fillId="0" borderId="11" xfId="136" applyFont="1" applyFill="1" applyBorder="1" applyAlignment="1">
      <alignment horizontal="center" vertical="center" wrapText="1"/>
      <protection/>
    </xf>
    <xf numFmtId="0" fontId="3" fillId="0" borderId="0" xfId="76" applyFont="1" applyFill="1" applyAlignment="1" applyProtection="1">
      <alignment horizontal="center"/>
      <protection locked="0"/>
    </xf>
    <xf numFmtId="0" fontId="26" fillId="0" borderId="11" xfId="0" applyFont="1" applyFill="1" applyBorder="1" applyAlignment="1">
      <alignment horizontal="center" vertical="center"/>
    </xf>
    <xf numFmtId="0" fontId="23" fillId="0" borderId="11" xfId="136" applyFont="1" applyFill="1" applyBorder="1" applyAlignment="1">
      <alignment horizontal="center" vertical="center" wrapText="1"/>
      <protection/>
    </xf>
    <xf numFmtId="0" fontId="25" fillId="33" borderId="11" xfId="0" applyFont="1" applyFill="1" applyBorder="1" applyAlignment="1">
      <alignment vertical="center" wrapText="1"/>
    </xf>
    <xf numFmtId="0" fontId="30" fillId="0" borderId="0" xfId="76" applyFont="1" applyFill="1" applyBorder="1" applyAlignment="1" applyProtection="1">
      <alignment horizontal="center"/>
      <protection locked="0"/>
    </xf>
    <xf numFmtId="0" fontId="0" fillId="36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25" fillId="41" borderId="0" xfId="0" applyFont="1" applyFill="1" applyBorder="1" applyAlignment="1">
      <alignment vertical="center" wrapText="1"/>
    </xf>
    <xf numFmtId="0" fontId="23" fillId="41" borderId="0" xfId="136" applyFont="1" applyFill="1" applyBorder="1" applyAlignment="1" applyProtection="1">
      <alignment horizontal="left" vertical="center"/>
      <protection/>
    </xf>
    <xf numFmtId="10" fontId="89" fillId="41" borderId="0" xfId="144" applyNumberFormat="1" applyFont="1" applyFill="1" applyBorder="1" applyAlignment="1">
      <alignment vertical="center" wrapText="1"/>
    </xf>
    <xf numFmtId="0" fontId="7" fillId="41" borderId="0" xfId="76" applyFont="1" applyFill="1" applyBorder="1" applyAlignment="1">
      <alignment vertical="center"/>
      <protection/>
    </xf>
    <xf numFmtId="0" fontId="2" fillId="41" borderId="0" xfId="76" applyFont="1" applyFill="1" applyBorder="1" applyProtection="1">
      <alignment/>
      <protection/>
    </xf>
    <xf numFmtId="7" fontId="6" fillId="0" borderId="11" xfId="56" applyNumberFormat="1" applyFont="1" applyFill="1" applyBorder="1" applyAlignment="1" applyProtection="1">
      <alignment horizontal="center" vertical="center"/>
      <protection/>
    </xf>
  </cellXfs>
  <cellStyles count="17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Data" xfId="46"/>
    <cellStyle name="Entrada" xfId="47"/>
    <cellStyle name="Excel_BuiltIn_Comma" xfId="48"/>
    <cellStyle name="Fixo" xfId="49"/>
    <cellStyle name="Heading" xfId="50"/>
    <cellStyle name="Heading1" xfId="51"/>
    <cellStyle name="Hyperlink" xfId="52"/>
    <cellStyle name="Followed Hyperlink" xfId="53"/>
    <cellStyle name="Hyperlink 2" xfId="54"/>
    <cellStyle name="Incorrecto" xfId="55"/>
    <cellStyle name="Currency" xfId="56"/>
    <cellStyle name="Currency [0]" xfId="57"/>
    <cellStyle name="Moeda 2" xfId="58"/>
    <cellStyle name="Moeda 3" xfId="59"/>
    <cellStyle name="Moeda 3 2" xfId="60"/>
    <cellStyle name="Moeda 4" xfId="61"/>
    <cellStyle name="Moeda 4 2" xfId="62"/>
    <cellStyle name="Moeda 5" xfId="63"/>
    <cellStyle name="Neutro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75"/>
    <cellStyle name="Normal 2 10" xfId="76"/>
    <cellStyle name="Normal 2 11" xfId="77"/>
    <cellStyle name="Normal 2 12" xfId="78"/>
    <cellStyle name="Normal 2 13" xfId="79"/>
    <cellStyle name="Normal 2 14" xfId="80"/>
    <cellStyle name="Normal 2 15" xfId="81"/>
    <cellStyle name="Normal 2 16" xfId="82"/>
    <cellStyle name="Normal 2 17" xfId="83"/>
    <cellStyle name="Normal 2 18" xfId="84"/>
    <cellStyle name="Normal 2 19" xfId="85"/>
    <cellStyle name="Normal 2 2" xfId="86"/>
    <cellStyle name="Normal 2 20" xfId="87"/>
    <cellStyle name="Normal 2 21" xfId="88"/>
    <cellStyle name="Normal 2 3" xfId="89"/>
    <cellStyle name="Normal 2 4" xfId="90"/>
    <cellStyle name="Normal 2 5" xfId="91"/>
    <cellStyle name="Normal 2 6" xfId="92"/>
    <cellStyle name="Normal 2 7" xfId="93"/>
    <cellStyle name="Normal 2 8" xfId="94"/>
    <cellStyle name="Normal 2 9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0" xfId="108"/>
    <cellStyle name="Normal 31" xfId="109"/>
    <cellStyle name="Normal 32" xfId="110"/>
    <cellStyle name="Normal 33" xfId="111"/>
    <cellStyle name="Normal 34" xfId="112"/>
    <cellStyle name="Normal 35" xfId="113"/>
    <cellStyle name="Normal 36" xfId="114"/>
    <cellStyle name="Normal 37" xfId="115"/>
    <cellStyle name="Normal 38" xfId="116"/>
    <cellStyle name="Normal 39" xfId="117"/>
    <cellStyle name="Normal 4" xfId="118"/>
    <cellStyle name="Normal 40" xfId="119"/>
    <cellStyle name="Normal 41" xfId="120"/>
    <cellStyle name="Normal 42" xfId="121"/>
    <cellStyle name="Normal 43" xfId="122"/>
    <cellStyle name="Normal 44" xfId="123"/>
    <cellStyle name="Normal 45" xfId="124"/>
    <cellStyle name="Normal 46" xfId="125"/>
    <cellStyle name="Normal 47" xfId="126"/>
    <cellStyle name="Normal 48" xfId="127"/>
    <cellStyle name="Normal 48 2" xfId="128"/>
    <cellStyle name="Normal 48 3" xfId="129"/>
    <cellStyle name="Normal 5" xfId="130"/>
    <cellStyle name="Normal 6" xfId="131"/>
    <cellStyle name="Normal 6 2" xfId="132"/>
    <cellStyle name="Normal 7" xfId="133"/>
    <cellStyle name="Normal 8" xfId="134"/>
    <cellStyle name="Normal 9" xfId="135"/>
    <cellStyle name="Normal_Relação de material" xfId="136"/>
    <cellStyle name="Nota" xfId="137"/>
    <cellStyle name="Percent" xfId="138"/>
    <cellStyle name="Percentual" xfId="139"/>
    <cellStyle name="Ponto" xfId="140"/>
    <cellStyle name="Porcentagem 2" xfId="141"/>
    <cellStyle name="Porcentagem 3" xfId="142"/>
    <cellStyle name="Porcentagem 3 2" xfId="143"/>
    <cellStyle name="Porcentagem 3 2 2" xfId="144"/>
    <cellStyle name="Porcentagem 3 3" xfId="145"/>
    <cellStyle name="Porcentagem 4" xfId="146"/>
    <cellStyle name="Result" xfId="147"/>
    <cellStyle name="Result2" xfId="148"/>
    <cellStyle name="Saída" xfId="149"/>
    <cellStyle name="Comma [0]" xfId="150"/>
    <cellStyle name="Separador de milhares 2" xfId="151"/>
    <cellStyle name="Separador de milhares 2 2" xfId="152"/>
    <cellStyle name="Separador de milhares 2 2 2" xfId="153"/>
    <cellStyle name="Separador de milhares 2 3" xfId="154"/>
    <cellStyle name="Separador de milhares 2 4" xfId="155"/>
    <cellStyle name="Separador de milhares 2 5" xfId="156"/>
    <cellStyle name="Separador de milhares 3" xfId="157"/>
    <cellStyle name="Separador de milhares 3 2" xfId="158"/>
    <cellStyle name="Separador de milhares 3 2 2" xfId="159"/>
    <cellStyle name="Separador de milhares 3 3" xfId="160"/>
    <cellStyle name="Separador de milhares 4" xfId="161"/>
    <cellStyle name="Separador de milhares 4 2" xfId="162"/>
    <cellStyle name="Separador de milhares 6" xfId="163"/>
    <cellStyle name="Separador de milhares 6 2" xfId="164"/>
    <cellStyle name="Separador de milhares 7" xfId="165"/>
    <cellStyle name="Separador de milhares 7 2" xfId="166"/>
    <cellStyle name="Separador de milhares 8" xfId="167"/>
    <cellStyle name="Separador de milhares 8 2" xfId="168"/>
    <cellStyle name="Texto de Aviso" xfId="169"/>
    <cellStyle name="Texto Explicativo" xfId="170"/>
    <cellStyle name="Título" xfId="171"/>
    <cellStyle name="Título 1 1" xfId="172"/>
    <cellStyle name="Titulo1" xfId="173"/>
    <cellStyle name="Titulo2" xfId="174"/>
    <cellStyle name="Total" xfId="175"/>
    <cellStyle name="Verificar Célula" xfId="176"/>
    <cellStyle name="Comma" xfId="177"/>
    <cellStyle name="Vírgula 2" xfId="178"/>
    <cellStyle name="Vírgula 2 2" xfId="179"/>
    <cellStyle name="Vírgula 3" xfId="180"/>
    <cellStyle name="Vírgula 3 2" xfId="181"/>
    <cellStyle name="Vírgula 3 2 2" xfId="182"/>
    <cellStyle name="Vírgula 3 3" xfId="183"/>
    <cellStyle name="Vírgula 4" xfId="184"/>
    <cellStyle name="Vírgula 4 2" xfId="185"/>
    <cellStyle name="Vírgula 5" xfId="186"/>
    <cellStyle name="Vírgula 6" xfId="187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8</xdr:col>
      <xdr:colOff>400050</xdr:colOff>
      <xdr:row>17</xdr:row>
      <xdr:rowOff>114300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7148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104775</xdr:rowOff>
    </xdr:from>
    <xdr:to>
      <xdr:col>6</xdr:col>
      <xdr:colOff>200025</xdr:colOff>
      <xdr:row>7</xdr:row>
      <xdr:rowOff>38100</xdr:rowOff>
    </xdr:to>
    <xdr:sp>
      <xdr:nvSpPr>
        <xdr:cNvPr id="1" name="CaixaDeTexto 3"/>
        <xdr:cNvSpPr txBox="1">
          <a:spLocks noChangeArrowheads="1"/>
        </xdr:cNvSpPr>
      </xdr:nvSpPr>
      <xdr:spPr>
        <a:xfrm>
          <a:off x="2085975" y="85725"/>
          <a:ext cx="45339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66675</xdr:colOff>
      <xdr:row>0</xdr:row>
      <xdr:rowOff>133350</xdr:rowOff>
    </xdr:from>
    <xdr:to>
      <xdr:col>1</xdr:col>
      <xdr:colOff>1743075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9240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0</xdr:rowOff>
    </xdr:from>
    <xdr:to>
      <xdr:col>1</xdr:col>
      <xdr:colOff>3686175</xdr:colOff>
      <xdr:row>19</xdr:row>
      <xdr:rowOff>476250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914900"/>
          <a:ext cx="36861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1704975</xdr:colOff>
      <xdr:row>0</xdr:row>
      <xdr:rowOff>57150</xdr:rowOff>
    </xdr:from>
    <xdr:to>
      <xdr:col>6</xdr:col>
      <xdr:colOff>161925</xdr:colOff>
      <xdr:row>0</xdr:row>
      <xdr:rowOff>1152525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085975" y="57150"/>
          <a:ext cx="45339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76200</xdr:colOff>
      <xdr:row>0</xdr:row>
      <xdr:rowOff>133350</xdr:rowOff>
    </xdr:from>
    <xdr:to>
      <xdr:col>1</xdr:col>
      <xdr:colOff>1619250</xdr:colOff>
      <xdr:row>0</xdr:row>
      <xdr:rowOff>942975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33350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3590925</xdr:colOff>
      <xdr:row>0</xdr:row>
      <xdr:rowOff>38100</xdr:rowOff>
    </xdr:from>
    <xdr:to>
      <xdr:col>5</xdr:col>
      <xdr:colOff>438150</xdr:colOff>
      <xdr:row>1</xdr:row>
      <xdr:rowOff>304800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4305300" y="38100"/>
          <a:ext cx="45339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171450</xdr:colOff>
      <xdr:row>0</xdr:row>
      <xdr:rowOff>114300</xdr:rowOff>
    </xdr:from>
    <xdr:to>
      <xdr:col>1</xdr:col>
      <xdr:colOff>1381125</xdr:colOff>
      <xdr:row>1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114300</xdr:rowOff>
    </xdr:from>
    <xdr:to>
      <xdr:col>6</xdr:col>
      <xdr:colOff>742950</xdr:colOff>
      <xdr:row>1</xdr:row>
      <xdr:rowOff>809625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467100" y="114300"/>
          <a:ext cx="45243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1</xdr:col>
      <xdr:colOff>1571625</xdr:colOff>
      <xdr:row>1</xdr:row>
      <xdr:rowOff>657225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20288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braz%20campos\Users\tb\Desktop\UFGD\PSICOLOGIA\MEMO-CAL-ARQ-PISICOLOGIA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funcionarios\Rafael\OR&#199;AMENTOS\2010\NOVEMBRO%202010\UFGD%20-%20MS\LAB.%20BASICOS\COTADA\TABELAS%20DE%20COTA&#199;&#213;ES2.1%2017.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B. INTERNO"/>
      <sheetName val="ACAB EXTERNO "/>
      <sheetName val="ESQUADRI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0"/>
      <sheetName val="Cotações 1"/>
      <sheetName val="Relatório de Compatibilida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erplacas.com/fita-antiderrapante/antiderrapante-preta-30.html" TargetMode="External" /><Relationship Id="rId2" Type="http://schemas.openxmlformats.org/officeDocument/2006/relationships/hyperlink" Target="http://www.leroymerlin.com.br/fita-antiderrapante-preta-50mm-x-5m-vonder_88110064" TargetMode="External" /><Relationship Id="rId3" Type="http://schemas.openxmlformats.org/officeDocument/2006/relationships/hyperlink" Target="http://www.kalunga.com.br/prod/fita-adesiva-anti-derrapante-pvc-50mmx5mts-preta-adelbras/307160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61"/>
  <sheetViews>
    <sheetView showGridLines="0" tabSelected="1" view="pageBreakPreview" zoomScaleSheetLayoutView="100" zoomScalePageLayoutView="0" workbookViewId="0" topLeftCell="A1">
      <selection activeCell="G42" sqref="G42"/>
    </sheetView>
  </sheetViews>
  <sheetFormatPr defaultColWidth="9.140625" defaultRowHeight="15"/>
  <cols>
    <col min="1" max="16384" width="9.140625" style="21" customWidth="1"/>
  </cols>
  <sheetData>
    <row r="1" spans="1:10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2.75" customHeight="1">
      <c r="A8" s="29"/>
      <c r="B8" s="29"/>
      <c r="C8" s="29"/>
      <c r="D8" s="162"/>
      <c r="E8" s="29"/>
      <c r="F8" s="29"/>
      <c r="G8" s="29"/>
      <c r="H8" s="29"/>
      <c r="I8" s="29"/>
      <c r="J8" s="29"/>
    </row>
    <row r="9" spans="1:10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2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2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s="24" customFormat="1" ht="24.75" customHeight="1">
      <c r="A19" s="208" t="s">
        <v>73</v>
      </c>
      <c r="B19" s="208"/>
      <c r="C19" s="208"/>
      <c r="D19" s="208"/>
      <c r="E19" s="208"/>
      <c r="F19" s="208"/>
      <c r="G19" s="208"/>
      <c r="H19" s="208"/>
      <c r="I19" s="208"/>
      <c r="J19" s="208"/>
    </row>
    <row r="20" spans="1:10" s="24" customFormat="1" ht="19.5" customHeight="1">
      <c r="A20" s="25"/>
      <c r="B20" s="28"/>
      <c r="C20" s="25"/>
      <c r="D20" s="25"/>
      <c r="E20" s="25"/>
      <c r="F20" s="25"/>
      <c r="G20" s="25"/>
      <c r="H20" s="25"/>
      <c r="I20" s="25"/>
      <c r="J20" s="25"/>
    </row>
    <row r="21" spans="1:10" s="24" customFormat="1" ht="24.75" customHeight="1">
      <c r="A21" s="208" t="s">
        <v>161</v>
      </c>
      <c r="B21" s="208"/>
      <c r="C21" s="208"/>
      <c r="D21" s="208"/>
      <c r="E21" s="208"/>
      <c r="F21" s="208"/>
      <c r="G21" s="208"/>
      <c r="H21" s="208"/>
      <c r="I21" s="208"/>
      <c r="J21" s="208"/>
    </row>
    <row r="22" spans="1:10" s="24" customFormat="1" ht="19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s="24" customFormat="1" ht="24.75" customHeight="1">
      <c r="A23" s="209" t="s">
        <v>80</v>
      </c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10" s="24" customFormat="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s="24" customFormat="1" ht="13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s="24" customFormat="1" ht="21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s="24" customFormat="1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24" customFormat="1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24" customFormat="1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s="24" customFormat="1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s="24" customFormat="1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s="24" customFormat="1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s="24" customFormat="1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s="24" customFormat="1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s="24" customFormat="1" ht="12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s="24" customFormat="1" ht="12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s="24" customFormat="1" ht="19.5" customHeight="1">
      <c r="A37" s="210" t="s">
        <v>47</v>
      </c>
      <c r="B37" s="210"/>
      <c r="C37" s="210"/>
      <c r="D37" s="210"/>
      <c r="E37" s="210"/>
      <c r="F37" s="210"/>
      <c r="G37" s="210"/>
      <c r="H37" s="210"/>
      <c r="I37" s="210"/>
      <c r="J37" s="210"/>
    </row>
    <row r="38" spans="1:10" ht="19.5" customHeight="1">
      <c r="A38" s="210" t="s">
        <v>46</v>
      </c>
      <c r="B38" s="210"/>
      <c r="C38" s="210"/>
      <c r="D38" s="210"/>
      <c r="E38" s="210"/>
      <c r="F38" s="210"/>
      <c r="G38" s="210"/>
      <c r="H38" s="210"/>
      <c r="I38" s="210"/>
      <c r="J38" s="210"/>
    </row>
    <row r="39" spans="1:10" s="23" customFormat="1" ht="19.5" customHeight="1">
      <c r="A39" s="210" t="s">
        <v>178</v>
      </c>
      <c r="B39" s="210"/>
      <c r="C39" s="210"/>
      <c r="D39" s="210"/>
      <c r="E39" s="210"/>
      <c r="F39" s="210"/>
      <c r="G39" s="210"/>
      <c r="H39" s="210"/>
      <c r="I39" s="210"/>
      <c r="J39" s="210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="22" customFormat="1" ht="12.75"/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ht="19.5" customHeight="1"/>
    <row r="57" spans="1:10" ht="12.7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2.7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2.7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2.7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2.75">
      <c r="A61" s="22"/>
      <c r="B61" s="22"/>
      <c r="C61" s="22"/>
      <c r="D61" s="22"/>
      <c r="E61" s="22"/>
      <c r="F61" s="22"/>
      <c r="G61" s="22"/>
      <c r="H61" s="22"/>
      <c r="I61" s="22"/>
      <c r="J61" s="22"/>
    </row>
  </sheetData>
  <sheetProtection/>
  <mergeCells count="6">
    <mergeCell ref="A19:J19"/>
    <mergeCell ref="A21:J21"/>
    <mergeCell ref="A23:J23"/>
    <mergeCell ref="A37:J37"/>
    <mergeCell ref="A38:J38"/>
    <mergeCell ref="A39:J39"/>
  </mergeCells>
  <printOptions horizontalCentered="1" verticalCentered="1"/>
  <pageMargins left="0.7874015748031497" right="0.4724409448818898" top="0.5511811023622047" bottom="1.4173228346456694" header="0.2362204724409449" footer="0.4724409448818898"/>
  <pageSetup horizontalDpi="600" verticalDpi="600" orientation="portrait" r:id="rId2"/>
  <headerFooter scaleWithDoc="0">
    <oddFooter>&amp;R&amp;9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9:K36"/>
  <sheetViews>
    <sheetView showGridLines="0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.7109375" style="34" customWidth="1"/>
    <col min="2" max="2" width="60.7109375" style="30" customWidth="1"/>
    <col min="3" max="3" width="6.7109375" style="33" customWidth="1"/>
    <col min="4" max="4" width="10.7109375" style="33" customWidth="1"/>
    <col min="5" max="5" width="3.7109375" style="32" customWidth="1"/>
    <col min="6" max="6" width="10.7109375" style="30" customWidth="1"/>
    <col min="7" max="7" width="3.7109375" style="31" customWidth="1"/>
    <col min="8" max="16384" width="9.140625" style="30" customWidth="1"/>
  </cols>
  <sheetData>
    <row r="7" ht="15" customHeight="1"/>
    <row r="8" ht="15" customHeight="1" thickBot="1"/>
    <row r="9" spans="1:7" s="39" customFormat="1" ht="19.5" customHeight="1" thickBot="1">
      <c r="A9" s="213" t="s">
        <v>49</v>
      </c>
      <c r="B9" s="214"/>
      <c r="C9" s="214"/>
      <c r="D9" s="214"/>
      <c r="E9" s="214"/>
      <c r="F9" s="214"/>
      <c r="G9" s="215"/>
    </row>
    <row r="10" spans="1:7" s="47" customFormat="1" ht="15" customHeight="1">
      <c r="A10" s="48"/>
      <c r="B10" s="48"/>
      <c r="C10" s="48"/>
      <c r="D10" s="48"/>
      <c r="E10" s="48"/>
      <c r="F10" s="48"/>
      <c r="G10" s="48"/>
    </row>
    <row r="11" spans="1:7" s="42" customFormat="1" ht="15" customHeight="1">
      <c r="A11" s="216" t="s">
        <v>162</v>
      </c>
      <c r="B11" s="216"/>
      <c r="C11" s="216"/>
      <c r="D11" s="216"/>
      <c r="E11" s="216"/>
      <c r="F11" s="216"/>
      <c r="G11" s="216"/>
    </row>
    <row r="12" spans="1:7" s="42" customFormat="1" ht="15" customHeight="1">
      <c r="A12" s="216" t="s">
        <v>105</v>
      </c>
      <c r="B12" s="216"/>
      <c r="C12" s="216"/>
      <c r="D12" s="216"/>
      <c r="E12" s="216"/>
      <c r="F12" s="216"/>
      <c r="G12" s="216"/>
    </row>
    <row r="13" spans="1:7" s="42" customFormat="1" ht="15" customHeight="1">
      <c r="A13" s="46"/>
      <c r="B13" s="45"/>
      <c r="C13" s="44"/>
      <c r="D13" s="44"/>
      <c r="E13" s="44"/>
      <c r="F13" s="43"/>
      <c r="G13" s="43"/>
    </row>
    <row r="14" spans="1:7" s="42" customFormat="1" ht="15" customHeight="1">
      <c r="A14" s="46"/>
      <c r="B14" s="45"/>
      <c r="C14" s="44"/>
      <c r="D14" s="44"/>
      <c r="E14" s="44"/>
      <c r="F14" s="43"/>
      <c r="G14" s="43"/>
    </row>
    <row r="15" spans="1:10" s="42" customFormat="1" ht="15" customHeight="1">
      <c r="A15" s="46"/>
      <c r="B15" s="45"/>
      <c r="C15" s="44"/>
      <c r="D15" s="44"/>
      <c r="E15" s="44"/>
      <c r="F15" s="43"/>
      <c r="G15" s="43"/>
      <c r="J15" s="30"/>
    </row>
    <row r="16" spans="1:7" s="39" customFormat="1" ht="92.25" customHeight="1">
      <c r="A16" s="41"/>
      <c r="B16" s="217" t="s">
        <v>153</v>
      </c>
      <c r="C16" s="217"/>
      <c r="D16" s="217"/>
      <c r="E16" s="217"/>
      <c r="F16" s="217"/>
      <c r="G16" s="40"/>
    </row>
    <row r="17" spans="1:7" s="39" customFormat="1" ht="44.25" customHeight="1">
      <c r="A17" s="41"/>
      <c r="B17" s="217" t="s">
        <v>154</v>
      </c>
      <c r="C17" s="217"/>
      <c r="D17" s="217"/>
      <c r="E17" s="217"/>
      <c r="F17" s="217"/>
      <c r="G17" s="40"/>
    </row>
    <row r="18" spans="1:7" s="39" customFormat="1" ht="72.75" customHeight="1">
      <c r="A18" s="41"/>
      <c r="B18" s="218"/>
      <c r="C18" s="218"/>
      <c r="D18" s="218"/>
      <c r="E18" s="218"/>
      <c r="F18" s="218"/>
      <c r="G18" s="40"/>
    </row>
    <row r="19" spans="1:6" ht="15" customHeight="1">
      <c r="A19" s="35"/>
      <c r="B19" s="31"/>
      <c r="C19" s="67" t="s">
        <v>190</v>
      </c>
      <c r="D19" s="67"/>
      <c r="E19" s="67"/>
      <c r="F19" s="67"/>
    </row>
    <row r="20" spans="1:6" ht="12.75">
      <c r="A20" s="35"/>
      <c r="B20" s="31"/>
      <c r="C20" s="32"/>
      <c r="D20" s="32"/>
      <c r="F20" s="31"/>
    </row>
    <row r="21" spans="1:6" ht="12.75">
      <c r="A21" s="35"/>
      <c r="B21" s="31"/>
      <c r="C21" s="32"/>
      <c r="D21" s="32"/>
      <c r="F21" s="31"/>
    </row>
    <row r="22" spans="1:6" ht="12.75">
      <c r="A22" s="35"/>
      <c r="B22" s="31"/>
      <c r="C22" s="32"/>
      <c r="D22" s="32"/>
      <c r="F22" s="31"/>
    </row>
    <row r="23" spans="1:6" ht="12.75">
      <c r="A23" s="35"/>
      <c r="B23" s="31"/>
      <c r="C23" s="32"/>
      <c r="D23" s="32"/>
      <c r="F23" s="31"/>
    </row>
    <row r="24" spans="1:6" ht="12.75">
      <c r="A24" s="35"/>
      <c r="B24" s="31"/>
      <c r="C24" s="32"/>
      <c r="D24" s="32"/>
      <c r="F24" s="31"/>
    </row>
    <row r="25" spans="1:6" ht="12.75">
      <c r="A25" s="35"/>
      <c r="B25" s="31"/>
      <c r="C25" s="32"/>
      <c r="D25" s="32"/>
      <c r="F25" s="31"/>
    </row>
    <row r="26" spans="1:11" ht="12.75">
      <c r="A26" s="35"/>
      <c r="B26" s="38"/>
      <c r="C26" s="32"/>
      <c r="D26" s="32"/>
      <c r="F26" s="31"/>
      <c r="K26" s="68"/>
    </row>
    <row r="27" spans="1:7" ht="12.75">
      <c r="A27" s="35"/>
      <c r="B27" s="211" t="s">
        <v>48</v>
      </c>
      <c r="C27" s="211"/>
      <c r="D27" s="211"/>
      <c r="E27" s="211"/>
      <c r="F27" s="211"/>
      <c r="G27" s="211"/>
    </row>
    <row r="28" spans="1:7" ht="12.75">
      <c r="A28" s="35"/>
      <c r="B28" s="212" t="s">
        <v>155</v>
      </c>
      <c r="C28" s="212"/>
      <c r="D28" s="212"/>
      <c r="E28" s="212"/>
      <c r="F28" s="212"/>
      <c r="G28" s="212"/>
    </row>
    <row r="29" spans="1:7" ht="12.75">
      <c r="A29" s="35"/>
      <c r="B29" s="212" t="s">
        <v>159</v>
      </c>
      <c r="C29" s="212"/>
      <c r="D29" s="212"/>
      <c r="E29" s="212"/>
      <c r="F29" s="212"/>
      <c r="G29" s="212"/>
    </row>
    <row r="30" spans="1:7" ht="12.75">
      <c r="A30" s="35"/>
      <c r="B30" s="212"/>
      <c r="C30" s="212"/>
      <c r="D30" s="212"/>
      <c r="E30" s="212"/>
      <c r="F30" s="212"/>
      <c r="G30" s="212"/>
    </row>
    <row r="31" spans="1:6" ht="12.75">
      <c r="A31" s="35"/>
      <c r="B31" s="37"/>
      <c r="C31" s="36"/>
      <c r="D31" s="36"/>
      <c r="E31" s="36"/>
      <c r="F31" s="31"/>
    </row>
    <row r="32" spans="1:6" ht="12.75">
      <c r="A32" s="35"/>
      <c r="B32" s="31"/>
      <c r="C32" s="32"/>
      <c r="D32" s="32"/>
      <c r="F32" s="31"/>
    </row>
    <row r="33" spans="1:6" ht="12.75">
      <c r="A33" s="35"/>
      <c r="B33" s="31"/>
      <c r="C33" s="32"/>
      <c r="D33" s="32"/>
      <c r="F33" s="31"/>
    </row>
    <row r="34" spans="1:6" ht="12.75">
      <c r="A34" s="35"/>
      <c r="B34" s="31"/>
      <c r="C34" s="32"/>
      <c r="D34" s="32"/>
      <c r="F34" s="31"/>
    </row>
    <row r="35" spans="1:6" ht="12.75">
      <c r="A35" s="35"/>
      <c r="B35" s="31"/>
      <c r="C35" s="32"/>
      <c r="D35" s="32"/>
      <c r="F35" s="31"/>
    </row>
    <row r="36" spans="1:6" ht="12.75">
      <c r="A36" s="35"/>
      <c r="B36" s="31"/>
      <c r="C36" s="32"/>
      <c r="D36" s="32"/>
      <c r="F36" s="31"/>
    </row>
  </sheetData>
  <sheetProtection/>
  <mergeCells count="10">
    <mergeCell ref="B27:G27"/>
    <mergeCell ref="B28:G28"/>
    <mergeCell ref="B29:G29"/>
    <mergeCell ref="B30:G30"/>
    <mergeCell ref="A9:G9"/>
    <mergeCell ref="A11:G11"/>
    <mergeCell ref="A12:G12"/>
    <mergeCell ref="B16:F16"/>
    <mergeCell ref="B17:F17"/>
    <mergeCell ref="B18:F18"/>
  </mergeCells>
  <printOptions horizontalCentered="1"/>
  <pageMargins left="0.7874015748031497" right="0.4724409448818898" top="0.7874015748031497" bottom="0.9055118110236221" header="0.31496062992125984" footer="0.35433070866141736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G34"/>
  <sheetViews>
    <sheetView showGridLines="0" zoomScaleSheetLayoutView="100" workbookViewId="0" topLeftCell="A1">
      <selection activeCell="L5" sqref="L5"/>
    </sheetView>
  </sheetViews>
  <sheetFormatPr defaultColWidth="9.140625" defaultRowHeight="15"/>
  <cols>
    <col min="1" max="1" width="5.7109375" style="34" customWidth="1"/>
    <col min="2" max="2" width="60.7109375" style="30" customWidth="1"/>
    <col min="3" max="3" width="5.7109375" style="50" customWidth="1"/>
    <col min="4" max="4" width="10.7109375" style="50" customWidth="1"/>
    <col min="5" max="5" width="3.28125" style="49" customWidth="1"/>
    <col min="6" max="6" width="10.7109375" style="30" customWidth="1"/>
    <col min="7" max="7" width="3.28125" style="31" customWidth="1"/>
    <col min="8" max="16384" width="9.140625" style="30" customWidth="1"/>
  </cols>
  <sheetData>
    <row r="1" ht="99.75" customHeight="1"/>
    <row r="2" spans="1:7" s="47" customFormat="1" ht="19.5" customHeight="1">
      <c r="A2" s="223" t="s">
        <v>71</v>
      </c>
      <c r="B2" s="223"/>
      <c r="C2" s="223"/>
      <c r="D2" s="223"/>
      <c r="E2" s="223"/>
      <c r="F2" s="223"/>
      <c r="G2" s="223"/>
    </row>
    <row r="3" spans="1:7" ht="15" customHeight="1">
      <c r="A3" s="224" t="str">
        <f>Declaração!A11</f>
        <v>Empreendimento: Campus Formosa - Acessibilidade</v>
      </c>
      <c r="B3" s="224"/>
      <c r="C3" s="224"/>
      <c r="D3" s="224"/>
      <c r="E3" s="224"/>
      <c r="F3" s="224"/>
      <c r="G3" s="224"/>
    </row>
    <row r="4" spans="1:7" ht="15" customHeight="1">
      <c r="A4" s="224" t="str">
        <f>Declaração!A12</f>
        <v>Instituto Federal de Goiás</v>
      </c>
      <c r="B4" s="224"/>
      <c r="C4" s="224"/>
      <c r="D4" s="224"/>
      <c r="E4" s="224"/>
      <c r="F4" s="224"/>
      <c r="G4" s="224"/>
    </row>
    <row r="5" spans="1:7" s="54" customFormat="1" ht="30" customHeight="1">
      <c r="A5" s="196"/>
      <c r="B5" s="197" t="s">
        <v>20</v>
      </c>
      <c r="C5" s="198"/>
      <c r="D5" s="225" t="s">
        <v>70</v>
      </c>
      <c r="E5" s="225"/>
      <c r="F5" s="225" t="s">
        <v>69</v>
      </c>
      <c r="G5" s="225"/>
    </row>
    <row r="6" spans="1:7" ht="15" customHeight="1">
      <c r="A6" s="199">
        <v>1</v>
      </c>
      <c r="B6" s="200" t="s">
        <v>180</v>
      </c>
      <c r="C6" s="201" t="s">
        <v>68</v>
      </c>
      <c r="D6" s="227"/>
      <c r="E6" s="227"/>
      <c r="F6" s="227"/>
      <c r="G6" s="228"/>
    </row>
    <row r="7" spans="1:7" ht="15" customHeight="1">
      <c r="A7" s="202" t="s">
        <v>8</v>
      </c>
      <c r="B7" s="203" t="s">
        <v>177</v>
      </c>
      <c r="C7" s="204" t="s">
        <v>67</v>
      </c>
      <c r="D7" s="229">
        <v>0.03</v>
      </c>
      <c r="E7" s="230"/>
      <c r="F7" s="229">
        <v>0.03</v>
      </c>
      <c r="G7" s="230"/>
    </row>
    <row r="8" spans="1:7" ht="15" customHeight="1">
      <c r="A8" s="202" t="s">
        <v>10</v>
      </c>
      <c r="B8" s="205" t="s">
        <v>181</v>
      </c>
      <c r="C8" s="206" t="s">
        <v>182</v>
      </c>
      <c r="D8" s="229">
        <v>0.01</v>
      </c>
      <c r="E8" s="230"/>
      <c r="F8" s="229">
        <v>0.005</v>
      </c>
      <c r="G8" s="230"/>
    </row>
    <row r="9" spans="1:7" ht="15" customHeight="1">
      <c r="A9" s="202" t="s">
        <v>39</v>
      </c>
      <c r="B9" s="203" t="s">
        <v>183</v>
      </c>
      <c r="C9" s="204" t="s">
        <v>64</v>
      </c>
      <c r="D9" s="229">
        <v>0.0077</v>
      </c>
      <c r="E9" s="230"/>
      <c r="F9" s="229">
        <v>0.0038</v>
      </c>
      <c r="G9" s="230"/>
    </row>
    <row r="10" spans="1:7" ht="15" customHeight="1">
      <c r="A10" s="202" t="s">
        <v>41</v>
      </c>
      <c r="B10" s="203" t="s">
        <v>66</v>
      </c>
      <c r="C10" s="204" t="s">
        <v>65</v>
      </c>
      <c r="D10" s="229">
        <v>0.0139</v>
      </c>
      <c r="E10" s="230"/>
      <c r="F10" s="229">
        <v>0.01</v>
      </c>
      <c r="G10" s="230"/>
    </row>
    <row r="11" spans="1:7" ht="15" customHeight="1">
      <c r="A11" s="202" t="s">
        <v>184</v>
      </c>
      <c r="B11" s="207" t="s">
        <v>63</v>
      </c>
      <c r="C11" s="204" t="s">
        <v>62</v>
      </c>
      <c r="D11" s="229">
        <v>0.0716</v>
      </c>
      <c r="E11" s="230"/>
      <c r="F11" s="229">
        <v>0.041</v>
      </c>
      <c r="G11" s="230"/>
    </row>
    <row r="12" spans="1:7" ht="15" customHeight="1">
      <c r="A12" s="199">
        <v>2</v>
      </c>
      <c r="B12" s="200" t="s">
        <v>185</v>
      </c>
      <c r="C12" s="201" t="s">
        <v>61</v>
      </c>
      <c r="D12" s="231"/>
      <c r="E12" s="231"/>
      <c r="F12" s="232"/>
      <c r="G12" s="233"/>
    </row>
    <row r="13" spans="1:7" ht="15" customHeight="1">
      <c r="A13" s="202" t="s">
        <v>11</v>
      </c>
      <c r="B13" s="207" t="s">
        <v>60</v>
      </c>
      <c r="C13" s="204" t="s">
        <v>59</v>
      </c>
      <c r="D13" s="229">
        <v>0.03</v>
      </c>
      <c r="E13" s="230"/>
      <c r="F13" s="229">
        <v>0.03</v>
      </c>
      <c r="G13" s="230"/>
    </row>
    <row r="14" spans="1:7" ht="15" customHeight="1">
      <c r="A14" s="202" t="s">
        <v>40</v>
      </c>
      <c r="B14" s="207" t="s">
        <v>58</v>
      </c>
      <c r="C14" s="204" t="s">
        <v>57</v>
      </c>
      <c r="D14" s="229">
        <v>0.05</v>
      </c>
      <c r="E14" s="230"/>
      <c r="F14" s="229">
        <v>0</v>
      </c>
      <c r="G14" s="230"/>
    </row>
    <row r="15" spans="1:7" ht="15" customHeight="1">
      <c r="A15" s="202" t="s">
        <v>56</v>
      </c>
      <c r="B15" s="207" t="s">
        <v>55</v>
      </c>
      <c r="C15" s="204" t="s">
        <v>54</v>
      </c>
      <c r="D15" s="229">
        <v>0.0065</v>
      </c>
      <c r="E15" s="230"/>
      <c r="F15" s="229">
        <v>0.0065</v>
      </c>
      <c r="G15" s="230"/>
    </row>
    <row r="16" spans="1:7" s="42" customFormat="1" ht="15" customHeight="1">
      <c r="A16" s="202" t="s">
        <v>53</v>
      </c>
      <c r="B16" s="207" t="s">
        <v>186</v>
      </c>
      <c r="C16" s="204" t="s">
        <v>52</v>
      </c>
      <c r="D16" s="229">
        <v>0.045</v>
      </c>
      <c r="E16" s="230"/>
      <c r="F16" s="229">
        <v>0</v>
      </c>
      <c r="G16" s="230"/>
    </row>
    <row r="17" spans="1:7" s="42" customFormat="1" ht="15" customHeight="1">
      <c r="A17" s="202" t="s">
        <v>75</v>
      </c>
      <c r="B17" s="207" t="s">
        <v>187</v>
      </c>
      <c r="C17" s="206" t="s">
        <v>188</v>
      </c>
      <c r="D17" s="229">
        <v>0</v>
      </c>
      <c r="E17" s="230"/>
      <c r="F17" s="229">
        <v>0</v>
      </c>
      <c r="G17" s="230"/>
    </row>
    <row r="18" spans="1:7" s="42" customFormat="1" ht="12.75">
      <c r="A18" s="234" t="s">
        <v>189</v>
      </c>
      <c r="B18" s="235"/>
      <c r="C18" s="236"/>
      <c r="D18" s="231">
        <f>(((1+(D7+D8+D9))*(1+D10)*(1+D11))/(1-(D13+D14+D15+D16+D17)))-1</f>
        <v>0.3106747990189982</v>
      </c>
      <c r="E18" s="231"/>
      <c r="F18" s="231">
        <f>(((1+(F7+F8+F9))*(1+F10)*(1+F11))/(1-(F13+F14+F15+F16+F17)))-1</f>
        <v>0.13358039231966767</v>
      </c>
      <c r="G18" s="231"/>
    </row>
    <row r="19" spans="1:2" s="42" customFormat="1" ht="15" customHeight="1">
      <c r="A19" s="64"/>
      <c r="B19" s="45"/>
    </row>
    <row r="20" spans="1:2" s="42" customFormat="1" ht="43.5" customHeight="1">
      <c r="A20" s="64"/>
      <c r="B20" s="45"/>
    </row>
    <row r="21" spans="1:6" s="42" customFormat="1" ht="32.25" customHeight="1">
      <c r="A21" s="64"/>
      <c r="B21" s="226" t="s">
        <v>156</v>
      </c>
      <c r="C21" s="226"/>
      <c r="D21" s="226"/>
      <c r="E21" s="226"/>
      <c r="F21" s="226"/>
    </row>
    <row r="22" spans="1:6" s="42" customFormat="1" ht="12.75">
      <c r="A22" s="64"/>
      <c r="B22" s="219" t="s">
        <v>157</v>
      </c>
      <c r="C22" s="219"/>
      <c r="D22" s="219"/>
      <c r="E22" s="219"/>
      <c r="F22" s="219"/>
    </row>
    <row r="23" spans="1:6" s="42" customFormat="1" ht="72" customHeight="1">
      <c r="A23" s="64"/>
      <c r="B23" s="220" t="s">
        <v>51</v>
      </c>
      <c r="C23" s="220"/>
      <c r="D23" s="220"/>
      <c r="E23" s="220"/>
      <c r="F23" s="220"/>
    </row>
    <row r="24" spans="1:6" s="42" customFormat="1" ht="15" customHeight="1">
      <c r="A24" s="64"/>
      <c r="B24" s="221" t="s">
        <v>158</v>
      </c>
      <c r="C24" s="221"/>
      <c r="D24" s="221"/>
      <c r="E24" s="221"/>
      <c r="F24" s="221"/>
    </row>
    <row r="25" spans="1:6" s="42" customFormat="1" ht="15" customHeight="1">
      <c r="A25" s="64"/>
      <c r="B25" s="221"/>
      <c r="C25" s="221"/>
      <c r="D25" s="221"/>
      <c r="E25" s="221"/>
      <c r="F25" s="221"/>
    </row>
    <row r="26" spans="1:2" s="42" customFormat="1" ht="15" customHeight="1">
      <c r="A26" s="64"/>
      <c r="B26" s="45"/>
    </row>
    <row r="27" spans="2:7" ht="12.75">
      <c r="B27" s="45"/>
      <c r="C27" s="53"/>
      <c r="D27" s="53"/>
      <c r="E27" s="52"/>
      <c r="F27" s="42"/>
      <c r="G27" s="43"/>
    </row>
    <row r="28" ht="12.75">
      <c r="B28" s="51"/>
    </row>
    <row r="29" ht="12.75">
      <c r="B29" s="51"/>
    </row>
    <row r="30" ht="12.75">
      <c r="B30" s="51"/>
    </row>
    <row r="31" spans="2:7" ht="12.75">
      <c r="B31" s="211" t="s">
        <v>50</v>
      </c>
      <c r="C31" s="211"/>
      <c r="D31" s="211"/>
      <c r="E31" s="211"/>
      <c r="F31" s="211"/>
      <c r="G31" s="62"/>
    </row>
    <row r="32" spans="2:7" ht="12.75">
      <c r="B32" s="212" t="s">
        <v>155</v>
      </c>
      <c r="C32" s="212"/>
      <c r="D32" s="212"/>
      <c r="E32" s="212"/>
      <c r="F32" s="212"/>
      <c r="G32" s="212"/>
    </row>
    <row r="33" spans="2:7" ht="12.75">
      <c r="B33" s="212" t="s">
        <v>159</v>
      </c>
      <c r="C33" s="212"/>
      <c r="D33" s="212"/>
      <c r="E33" s="212"/>
      <c r="F33" s="212"/>
      <c r="G33" s="212"/>
    </row>
    <row r="34" spans="2:7" ht="12.75">
      <c r="B34" s="222"/>
      <c r="C34" s="222"/>
      <c r="D34" s="222"/>
      <c r="E34" s="222"/>
      <c r="F34" s="222"/>
      <c r="G34" s="63"/>
    </row>
  </sheetData>
  <sheetProtection/>
  <mergeCells count="40">
    <mergeCell ref="D17:E17"/>
    <mergeCell ref="F17:G17"/>
    <mergeCell ref="A18:C18"/>
    <mergeCell ref="D18:E18"/>
    <mergeCell ref="F18:G18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A2:G2"/>
    <mergeCell ref="A3:G3"/>
    <mergeCell ref="A4:G4"/>
    <mergeCell ref="D5:E5"/>
    <mergeCell ref="F5:G5"/>
    <mergeCell ref="B21:F21"/>
    <mergeCell ref="D6:E6"/>
    <mergeCell ref="F6:G6"/>
    <mergeCell ref="D7:E7"/>
    <mergeCell ref="F7:G7"/>
    <mergeCell ref="B22:F22"/>
    <mergeCell ref="B23:F23"/>
    <mergeCell ref="B24:F25"/>
    <mergeCell ref="B31:F31"/>
    <mergeCell ref="B34:F34"/>
    <mergeCell ref="B32:G32"/>
    <mergeCell ref="B33:G33"/>
  </mergeCells>
  <printOptions horizontalCentered="1"/>
  <pageMargins left="0.6692913385826772" right="0.5118110236220472" top="0.7874015748031497" bottom="0.7874015748031497" header="0.6299212598425197" footer="0.31496062992125984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SheetLayoutView="80" zoomScalePageLayoutView="80" workbookViewId="0" topLeftCell="A1">
      <selection activeCell="D4" sqref="D4:G4"/>
    </sheetView>
  </sheetViews>
  <sheetFormatPr defaultColWidth="9.140625" defaultRowHeight="15"/>
  <cols>
    <col min="1" max="1" width="8.7109375" style="134" customWidth="1"/>
    <col min="2" max="2" width="15.00390625" style="134" customWidth="1"/>
    <col min="3" max="3" width="5.57421875" style="78" customWidth="1"/>
    <col min="4" max="4" width="70.7109375" style="75" customWidth="1"/>
    <col min="5" max="5" width="15.421875" style="132" customWidth="1"/>
    <col min="6" max="6" width="14.8515625" style="132" bestFit="1" customWidth="1"/>
    <col min="7" max="7" width="15.8515625" style="132" bestFit="1" customWidth="1"/>
    <col min="8" max="8" width="6.421875" style="75" customWidth="1"/>
    <col min="9" max="16384" width="9.140625" style="75" customWidth="1"/>
  </cols>
  <sheetData>
    <row r="1" spans="1:7" ht="15.75" customHeight="1">
      <c r="A1" s="245" t="s">
        <v>0</v>
      </c>
      <c r="B1" s="245"/>
      <c r="C1" s="245"/>
      <c r="D1" s="245"/>
      <c r="E1" s="245"/>
      <c r="F1" s="245"/>
      <c r="G1" s="245"/>
    </row>
    <row r="2" spans="1:7" ht="12.75" customHeight="1">
      <c r="A2" s="246" t="str">
        <f>Declaração!A12</f>
        <v>Instituto Federal de Goiás</v>
      </c>
      <c r="B2" s="246"/>
      <c r="C2" s="246"/>
      <c r="D2" s="246"/>
      <c r="E2" s="246"/>
      <c r="F2" s="246"/>
      <c r="G2" s="246"/>
    </row>
    <row r="3" spans="1:7" ht="12.75" customHeight="1">
      <c r="A3" s="246" t="str">
        <f>Declaração!A11</f>
        <v>Empreendimento: Campus Formosa - Acessibilidade</v>
      </c>
      <c r="B3" s="246"/>
      <c r="C3" s="246"/>
      <c r="D3" s="246"/>
      <c r="E3" s="247"/>
      <c r="F3" s="247"/>
      <c r="G3" s="247"/>
    </row>
    <row r="4" spans="1:7" ht="52.5" customHeight="1">
      <c r="A4" s="239" t="s">
        <v>160</v>
      </c>
      <c r="B4" s="239"/>
      <c r="C4" s="239"/>
      <c r="D4" s="239" t="s">
        <v>179</v>
      </c>
      <c r="E4" s="239"/>
      <c r="F4" s="239"/>
      <c r="G4" s="239"/>
    </row>
    <row r="5" spans="1:7" ht="15" customHeight="1">
      <c r="A5" s="242"/>
      <c r="B5" s="243"/>
      <c r="C5" s="243"/>
      <c r="D5" s="243"/>
      <c r="E5" s="243"/>
      <c r="F5" s="243"/>
      <c r="G5" s="244"/>
    </row>
    <row r="6" spans="1:7" s="78" customFormat="1" ht="30">
      <c r="A6" s="135" t="s">
        <v>1</v>
      </c>
      <c r="B6" s="135" t="s">
        <v>2</v>
      </c>
      <c r="C6" s="76" t="s">
        <v>3</v>
      </c>
      <c r="D6" s="76" t="s">
        <v>4</v>
      </c>
      <c r="E6" s="77" t="s">
        <v>5</v>
      </c>
      <c r="F6" s="77" t="s">
        <v>6</v>
      </c>
      <c r="G6" s="77" t="s">
        <v>7</v>
      </c>
    </row>
    <row r="7" spans="1:7" s="78" customFormat="1" ht="15">
      <c r="A7" s="79">
        <v>1</v>
      </c>
      <c r="B7" s="136"/>
      <c r="C7" s="137"/>
      <c r="D7" s="80" t="s">
        <v>106</v>
      </c>
      <c r="E7" s="138"/>
      <c r="F7" s="80"/>
      <c r="G7" s="81">
        <f>SUM(G8:G9)</f>
        <v>9836.16</v>
      </c>
    </row>
    <row r="8" spans="1:7" ht="15">
      <c r="A8" s="82" t="s">
        <v>8</v>
      </c>
      <c r="B8" s="83">
        <v>2707</v>
      </c>
      <c r="C8" s="84" t="s">
        <v>35</v>
      </c>
      <c r="D8" s="85" t="s">
        <v>107</v>
      </c>
      <c r="E8" s="86">
        <v>40</v>
      </c>
      <c r="F8" s="151">
        <v>80.9</v>
      </c>
      <c r="G8" s="88">
        <f>ROUND(E8*F8,2)</f>
        <v>3236</v>
      </c>
    </row>
    <row r="9" spans="1:7" ht="15">
      <c r="A9" s="82" t="s">
        <v>10</v>
      </c>
      <c r="B9" s="83">
        <v>4069</v>
      </c>
      <c r="C9" s="84" t="s">
        <v>35</v>
      </c>
      <c r="D9" s="85" t="s">
        <v>36</v>
      </c>
      <c r="E9" s="86">
        <v>166</v>
      </c>
      <c r="F9" s="151">
        <v>39.76</v>
      </c>
      <c r="G9" s="88">
        <f aca="true" t="shared" si="0" ref="G9:G48">ROUND(E9*F9,2)</f>
        <v>6600.16</v>
      </c>
    </row>
    <row r="10" spans="1:7" ht="15">
      <c r="A10" s="82"/>
      <c r="B10" s="83"/>
      <c r="C10" s="84"/>
      <c r="D10" s="85"/>
      <c r="E10" s="86"/>
      <c r="F10" s="89"/>
      <c r="G10" s="88"/>
    </row>
    <row r="11" spans="1:7" ht="15">
      <c r="A11" s="90">
        <v>2</v>
      </c>
      <c r="B11" s="139"/>
      <c r="C11" s="140"/>
      <c r="D11" s="91" t="s">
        <v>108</v>
      </c>
      <c r="E11" s="141"/>
      <c r="F11" s="91"/>
      <c r="G11" s="91">
        <f>SUM(G12:G18)</f>
        <v>61644.54</v>
      </c>
    </row>
    <row r="12" spans="1:7" ht="15">
      <c r="A12" s="82" t="s">
        <v>11</v>
      </c>
      <c r="B12" s="92" t="s">
        <v>109</v>
      </c>
      <c r="C12" s="93" t="s">
        <v>33</v>
      </c>
      <c r="D12" s="94" t="s">
        <v>110</v>
      </c>
      <c r="E12" s="95">
        <v>10</v>
      </c>
      <c r="F12" s="151">
        <v>289.66</v>
      </c>
      <c r="G12" s="88">
        <f t="shared" si="0"/>
        <v>2896.6</v>
      </c>
    </row>
    <row r="13" spans="1:7" ht="28.5">
      <c r="A13" s="82" t="s">
        <v>40</v>
      </c>
      <c r="B13" s="92" t="s">
        <v>111</v>
      </c>
      <c r="C13" s="93" t="s">
        <v>3</v>
      </c>
      <c r="D13" s="94" t="s">
        <v>112</v>
      </c>
      <c r="E13" s="95">
        <v>119</v>
      </c>
      <c r="F13" s="151">
        <v>38.16</v>
      </c>
      <c r="G13" s="88">
        <f t="shared" si="0"/>
        <v>4541.04</v>
      </c>
    </row>
    <row r="14" spans="1:7" ht="28.5">
      <c r="A14" s="82" t="s">
        <v>56</v>
      </c>
      <c r="B14" s="92">
        <v>72188</v>
      </c>
      <c r="C14" s="93" t="s">
        <v>33</v>
      </c>
      <c r="D14" s="94" t="s">
        <v>113</v>
      </c>
      <c r="E14" s="95">
        <v>359.52</v>
      </c>
      <c r="F14" s="151">
        <v>136.92</v>
      </c>
      <c r="G14" s="88">
        <f t="shared" si="0"/>
        <v>49225.48</v>
      </c>
    </row>
    <row r="15" spans="1:7" ht="28.5">
      <c r="A15" s="82" t="s">
        <v>53</v>
      </c>
      <c r="B15" s="92">
        <v>90444</v>
      </c>
      <c r="C15" s="93" t="s">
        <v>91</v>
      </c>
      <c r="D15" s="94" t="s">
        <v>114</v>
      </c>
      <c r="E15" s="95">
        <v>260</v>
      </c>
      <c r="F15" s="151">
        <v>16.77</v>
      </c>
      <c r="G15" s="88">
        <f t="shared" si="0"/>
        <v>4360.2</v>
      </c>
    </row>
    <row r="16" spans="1:7" ht="15">
      <c r="A16" s="82" t="s">
        <v>75</v>
      </c>
      <c r="B16" s="96">
        <v>85387</v>
      </c>
      <c r="C16" s="93" t="s">
        <v>97</v>
      </c>
      <c r="D16" s="97" t="s">
        <v>115</v>
      </c>
      <c r="E16" s="95">
        <v>2</v>
      </c>
      <c r="F16" s="151">
        <v>41.28</v>
      </c>
      <c r="G16" s="88">
        <f t="shared" si="0"/>
        <v>82.56</v>
      </c>
    </row>
    <row r="17" spans="1:7" ht="15">
      <c r="A17" s="82" t="s">
        <v>76</v>
      </c>
      <c r="B17" s="98">
        <v>9537</v>
      </c>
      <c r="C17" s="93" t="s">
        <v>33</v>
      </c>
      <c r="D17" s="99" t="s">
        <v>116</v>
      </c>
      <c r="E17" s="95">
        <v>280</v>
      </c>
      <c r="F17" s="151">
        <v>1.78</v>
      </c>
      <c r="G17" s="88">
        <f t="shared" si="0"/>
        <v>498.4</v>
      </c>
    </row>
    <row r="18" spans="1:7" ht="15">
      <c r="A18" s="82" t="s">
        <v>77</v>
      </c>
      <c r="B18" s="98">
        <v>72897</v>
      </c>
      <c r="C18" s="93" t="s">
        <v>97</v>
      </c>
      <c r="D18" s="99" t="s">
        <v>117</v>
      </c>
      <c r="E18" s="95">
        <v>2</v>
      </c>
      <c r="F18" s="151">
        <v>20.13</v>
      </c>
      <c r="G18" s="88">
        <f t="shared" si="0"/>
        <v>40.26</v>
      </c>
    </row>
    <row r="19" spans="1:7" ht="15">
      <c r="A19" s="82"/>
      <c r="B19" s="92"/>
      <c r="C19" s="100"/>
      <c r="D19" s="94"/>
      <c r="E19" s="100"/>
      <c r="F19" s="89"/>
      <c r="G19" s="88"/>
    </row>
    <row r="20" spans="1:7" ht="30">
      <c r="A20" s="79">
        <v>3</v>
      </c>
      <c r="B20" s="136"/>
      <c r="C20" s="137"/>
      <c r="D20" s="142" t="s">
        <v>118</v>
      </c>
      <c r="E20" s="138"/>
      <c r="F20" s="80"/>
      <c r="G20" s="81">
        <f>SUM(G21:G28,G31)</f>
        <v>11879.67</v>
      </c>
    </row>
    <row r="21" spans="1:7" ht="15">
      <c r="A21" s="82" t="s">
        <v>13</v>
      </c>
      <c r="B21" s="101" t="s">
        <v>119</v>
      </c>
      <c r="C21" s="100" t="s">
        <v>33</v>
      </c>
      <c r="D21" s="102" t="s">
        <v>120</v>
      </c>
      <c r="E21" s="95">
        <v>36</v>
      </c>
      <c r="F21" s="151">
        <v>17.2</v>
      </c>
      <c r="G21" s="88">
        <f t="shared" si="0"/>
        <v>619.2</v>
      </c>
    </row>
    <row r="22" spans="1:7" ht="57">
      <c r="A22" s="82" t="s">
        <v>81</v>
      </c>
      <c r="B22" s="103" t="s">
        <v>121</v>
      </c>
      <c r="C22" s="100" t="s">
        <v>33</v>
      </c>
      <c r="D22" s="104" t="s">
        <v>122</v>
      </c>
      <c r="E22" s="95">
        <v>7.2</v>
      </c>
      <c r="F22" s="151">
        <v>53.35</v>
      </c>
      <c r="G22" s="88">
        <f t="shared" si="0"/>
        <v>384.12</v>
      </c>
    </row>
    <row r="23" spans="1:7" ht="28.5">
      <c r="A23" s="82" t="s">
        <v>82</v>
      </c>
      <c r="B23" s="101">
        <v>5622</v>
      </c>
      <c r="C23" s="100" t="s">
        <v>33</v>
      </c>
      <c r="D23" s="102" t="s">
        <v>123</v>
      </c>
      <c r="E23" s="95">
        <v>36</v>
      </c>
      <c r="F23" s="151">
        <v>3.78</v>
      </c>
      <c r="G23" s="88">
        <f t="shared" si="0"/>
        <v>136.08</v>
      </c>
    </row>
    <row r="24" spans="1:7" ht="57">
      <c r="A24" s="82" t="s">
        <v>83</v>
      </c>
      <c r="B24" s="92">
        <v>84174</v>
      </c>
      <c r="C24" s="100" t="s">
        <v>33</v>
      </c>
      <c r="D24" s="94" t="s">
        <v>124</v>
      </c>
      <c r="E24" s="95">
        <v>24</v>
      </c>
      <c r="F24" s="151">
        <v>53.55</v>
      </c>
      <c r="G24" s="88">
        <f t="shared" si="0"/>
        <v>1285.2</v>
      </c>
    </row>
    <row r="25" spans="1:7" ht="15">
      <c r="A25" s="82" t="s">
        <v>84</v>
      </c>
      <c r="B25" s="96">
        <v>85387</v>
      </c>
      <c r="C25" s="93" t="s">
        <v>97</v>
      </c>
      <c r="D25" s="97" t="s">
        <v>115</v>
      </c>
      <c r="E25" s="95">
        <v>3</v>
      </c>
      <c r="F25" s="151">
        <v>41.28</v>
      </c>
      <c r="G25" s="88">
        <f t="shared" si="0"/>
        <v>123.84</v>
      </c>
    </row>
    <row r="26" spans="1:7" ht="15">
      <c r="A26" s="82" t="s">
        <v>92</v>
      </c>
      <c r="B26" s="98">
        <v>9537</v>
      </c>
      <c r="C26" s="93" t="s">
        <v>33</v>
      </c>
      <c r="D26" s="99" t="s">
        <v>116</v>
      </c>
      <c r="E26" s="95">
        <v>36</v>
      </c>
      <c r="F26" s="151">
        <v>1.78</v>
      </c>
      <c r="G26" s="88">
        <f t="shared" si="0"/>
        <v>64.08</v>
      </c>
    </row>
    <row r="27" spans="1:7" ht="15">
      <c r="A27" s="82" t="s">
        <v>93</v>
      </c>
      <c r="B27" s="98">
        <v>72897</v>
      </c>
      <c r="C27" s="93" t="s">
        <v>97</v>
      </c>
      <c r="D27" s="99" t="s">
        <v>117</v>
      </c>
      <c r="E27" s="95">
        <v>3</v>
      </c>
      <c r="F27" s="151">
        <v>20.13</v>
      </c>
      <c r="G27" s="88">
        <f t="shared" si="0"/>
        <v>60.39</v>
      </c>
    </row>
    <row r="28" spans="1:7" ht="15">
      <c r="A28" s="82" t="s">
        <v>94</v>
      </c>
      <c r="B28" s="105" t="s">
        <v>125</v>
      </c>
      <c r="C28" s="93" t="s">
        <v>3</v>
      </c>
      <c r="D28" s="106" t="s">
        <v>126</v>
      </c>
      <c r="E28" s="107">
        <v>160</v>
      </c>
      <c r="F28" s="151"/>
      <c r="G28" s="88">
        <f>ROUND((SUM(G29:G30))*E28,2)</f>
        <v>5755.2</v>
      </c>
    </row>
    <row r="29" spans="1:7" ht="15">
      <c r="A29" s="108"/>
      <c r="B29" s="109" t="s">
        <v>176</v>
      </c>
      <c r="C29" s="109" t="s">
        <v>128</v>
      </c>
      <c r="D29" s="110" t="s">
        <v>127</v>
      </c>
      <c r="E29" s="111">
        <v>1</v>
      </c>
      <c r="F29" s="161">
        <f>Cotação!D8</f>
        <v>32.788888888888884</v>
      </c>
      <c r="G29" s="112">
        <f>ROUND(E29*F29,2)</f>
        <v>32.79</v>
      </c>
    </row>
    <row r="30" spans="1:7" ht="15">
      <c r="A30" s="108"/>
      <c r="B30" s="113">
        <v>242</v>
      </c>
      <c r="C30" s="114" t="s">
        <v>12</v>
      </c>
      <c r="D30" s="115" t="s">
        <v>129</v>
      </c>
      <c r="E30" s="116">
        <v>0.38</v>
      </c>
      <c r="F30" s="161">
        <v>8.38</v>
      </c>
      <c r="G30" s="112">
        <f>ROUND(E30*F30,2)</f>
        <v>3.18</v>
      </c>
    </row>
    <row r="31" spans="1:7" ht="15">
      <c r="A31" s="82" t="s">
        <v>130</v>
      </c>
      <c r="B31" s="117" t="s">
        <v>125</v>
      </c>
      <c r="C31" s="92" t="s">
        <v>91</v>
      </c>
      <c r="D31" s="118" t="s">
        <v>131</v>
      </c>
      <c r="E31" s="95">
        <v>84</v>
      </c>
      <c r="F31" s="151"/>
      <c r="G31" s="88">
        <f>ROUND((SUM(G32:G34))*E31,2)</f>
        <v>3451.56</v>
      </c>
    </row>
    <row r="32" spans="1:7" ht="15">
      <c r="A32" s="108"/>
      <c r="B32" s="109" t="s">
        <v>176</v>
      </c>
      <c r="C32" s="109" t="s">
        <v>15</v>
      </c>
      <c r="D32" s="110" t="s">
        <v>127</v>
      </c>
      <c r="E32" s="111">
        <v>1</v>
      </c>
      <c r="F32" s="161">
        <f>Cotação!D8</f>
        <v>32.788888888888884</v>
      </c>
      <c r="G32" s="112">
        <f>ROUND(E32*F32,2)</f>
        <v>32.79</v>
      </c>
    </row>
    <row r="33" spans="1:7" ht="15">
      <c r="A33" s="108"/>
      <c r="B33" s="113">
        <v>242</v>
      </c>
      <c r="C33" s="109" t="s">
        <v>12</v>
      </c>
      <c r="D33" s="115" t="s">
        <v>129</v>
      </c>
      <c r="E33" s="111">
        <v>0.3</v>
      </c>
      <c r="F33" s="161">
        <v>8.38</v>
      </c>
      <c r="G33" s="112">
        <f>ROUND(E33*F33,2)</f>
        <v>2.51</v>
      </c>
    </row>
    <row r="34" spans="1:7" ht="15">
      <c r="A34" s="108"/>
      <c r="B34" s="109" t="s">
        <v>132</v>
      </c>
      <c r="C34" s="109" t="s">
        <v>9</v>
      </c>
      <c r="D34" s="110" t="s">
        <v>133</v>
      </c>
      <c r="E34" s="111">
        <v>0.36</v>
      </c>
      <c r="F34" s="161">
        <v>16.09</v>
      </c>
      <c r="G34" s="112">
        <f>ROUND(E34*F34,2)</f>
        <v>5.79</v>
      </c>
    </row>
    <row r="35" spans="1:7" ht="15">
      <c r="A35" s="82"/>
      <c r="B35" s="92"/>
      <c r="C35" s="100"/>
      <c r="D35" s="94"/>
      <c r="E35" s="95"/>
      <c r="F35" s="87"/>
      <c r="G35" s="88"/>
    </row>
    <row r="36" spans="1:7" ht="15">
      <c r="A36" s="79">
        <v>4</v>
      </c>
      <c r="B36" s="136"/>
      <c r="C36" s="137"/>
      <c r="D36" s="142" t="s">
        <v>134</v>
      </c>
      <c r="E36" s="138"/>
      <c r="F36" s="80"/>
      <c r="G36" s="81">
        <f>SUM(G37:G48)</f>
        <v>10860.09</v>
      </c>
    </row>
    <row r="37" spans="1:7" ht="28.5">
      <c r="A37" s="82" t="s">
        <v>16</v>
      </c>
      <c r="B37" s="69">
        <v>84893</v>
      </c>
      <c r="C37" s="70" t="s">
        <v>3</v>
      </c>
      <c r="D37" s="71" t="s">
        <v>135</v>
      </c>
      <c r="E37" s="119">
        <v>30</v>
      </c>
      <c r="F37" s="151">
        <v>75.43</v>
      </c>
      <c r="G37" s="88">
        <f>ROUND(E37*F37,2)</f>
        <v>2262.9</v>
      </c>
    </row>
    <row r="38" spans="1:7" ht="28.5">
      <c r="A38" s="82" t="s">
        <v>78</v>
      </c>
      <c r="B38" s="69">
        <v>36209</v>
      </c>
      <c r="C38" s="70" t="s">
        <v>3</v>
      </c>
      <c r="D38" s="106" t="s">
        <v>136</v>
      </c>
      <c r="E38" s="119">
        <v>4</v>
      </c>
      <c r="F38" s="151">
        <v>352.23</v>
      </c>
      <c r="G38" s="88">
        <f t="shared" si="0"/>
        <v>1408.92</v>
      </c>
    </row>
    <row r="39" spans="1:7" ht="28.5">
      <c r="A39" s="82" t="s">
        <v>85</v>
      </c>
      <c r="B39" s="69">
        <v>36206</v>
      </c>
      <c r="C39" s="70" t="s">
        <v>3</v>
      </c>
      <c r="D39" s="106" t="s">
        <v>137</v>
      </c>
      <c r="E39" s="119">
        <v>6</v>
      </c>
      <c r="F39" s="151">
        <v>167.63</v>
      </c>
      <c r="G39" s="88">
        <f t="shared" si="0"/>
        <v>1005.78</v>
      </c>
    </row>
    <row r="40" spans="1:7" ht="57">
      <c r="A40" s="82" t="s">
        <v>86</v>
      </c>
      <c r="B40" s="92">
        <v>84174</v>
      </c>
      <c r="C40" s="100" t="s">
        <v>33</v>
      </c>
      <c r="D40" s="94" t="s">
        <v>124</v>
      </c>
      <c r="E40" s="95">
        <v>12</v>
      </c>
      <c r="F40" s="151">
        <v>53.55</v>
      </c>
      <c r="G40" s="88">
        <f t="shared" si="0"/>
        <v>642.6</v>
      </c>
    </row>
    <row r="41" spans="1:7" ht="28.5">
      <c r="A41" s="82" t="s">
        <v>87</v>
      </c>
      <c r="B41" s="92">
        <v>84186</v>
      </c>
      <c r="C41" s="93" t="s">
        <v>33</v>
      </c>
      <c r="D41" s="94" t="s">
        <v>138</v>
      </c>
      <c r="E41" s="95">
        <v>12</v>
      </c>
      <c r="F41" s="151">
        <v>55.22</v>
      </c>
      <c r="G41" s="88">
        <f t="shared" si="0"/>
        <v>662.64</v>
      </c>
    </row>
    <row r="42" spans="1:7" ht="15">
      <c r="A42" s="82" t="s">
        <v>95</v>
      </c>
      <c r="B42" s="72">
        <v>85334</v>
      </c>
      <c r="C42" s="73" t="s">
        <v>33</v>
      </c>
      <c r="D42" s="74" t="s">
        <v>139</v>
      </c>
      <c r="E42" s="119">
        <v>48</v>
      </c>
      <c r="F42" s="151">
        <v>11.46</v>
      </c>
      <c r="G42" s="88">
        <f t="shared" si="0"/>
        <v>550.08</v>
      </c>
    </row>
    <row r="43" spans="1:7" ht="15">
      <c r="A43" s="82" t="s">
        <v>96</v>
      </c>
      <c r="B43" s="72">
        <v>72148</v>
      </c>
      <c r="C43" s="73" t="s">
        <v>3</v>
      </c>
      <c r="D43" s="74" t="s">
        <v>140</v>
      </c>
      <c r="E43" s="119">
        <v>32</v>
      </c>
      <c r="F43" s="151">
        <v>33.57</v>
      </c>
      <c r="G43" s="88">
        <f t="shared" si="0"/>
        <v>1074.24</v>
      </c>
    </row>
    <row r="44" spans="1:7" ht="28.5">
      <c r="A44" s="82" t="s">
        <v>98</v>
      </c>
      <c r="B44" s="120">
        <v>72149</v>
      </c>
      <c r="C44" s="73" t="s">
        <v>3</v>
      </c>
      <c r="D44" s="121" t="s">
        <v>141</v>
      </c>
      <c r="E44" s="107">
        <v>32</v>
      </c>
      <c r="F44" s="151">
        <v>36.37</v>
      </c>
      <c r="G44" s="88">
        <f t="shared" si="0"/>
        <v>1163.84</v>
      </c>
    </row>
    <row r="45" spans="1:7" ht="28.5">
      <c r="A45" s="82" t="s">
        <v>99</v>
      </c>
      <c r="B45" s="122">
        <v>72144</v>
      </c>
      <c r="C45" s="73" t="s">
        <v>3</v>
      </c>
      <c r="D45" s="102" t="s">
        <v>142</v>
      </c>
      <c r="E45" s="107">
        <v>32</v>
      </c>
      <c r="F45" s="151">
        <v>61.14</v>
      </c>
      <c r="G45" s="88">
        <f t="shared" si="0"/>
        <v>1956.48</v>
      </c>
    </row>
    <row r="46" spans="1:7" ht="15">
      <c r="A46" s="82" t="s">
        <v>100</v>
      </c>
      <c r="B46" s="96">
        <v>85387</v>
      </c>
      <c r="C46" s="93" t="s">
        <v>97</v>
      </c>
      <c r="D46" s="97" t="s">
        <v>115</v>
      </c>
      <c r="E46" s="95">
        <v>1</v>
      </c>
      <c r="F46" s="151">
        <v>41.28</v>
      </c>
      <c r="G46" s="88">
        <f t="shared" si="0"/>
        <v>41.28</v>
      </c>
    </row>
    <row r="47" spans="1:7" ht="15">
      <c r="A47" s="82" t="s">
        <v>101</v>
      </c>
      <c r="B47" s="98">
        <v>9537</v>
      </c>
      <c r="C47" s="93" t="s">
        <v>33</v>
      </c>
      <c r="D47" s="99" t="s">
        <v>116</v>
      </c>
      <c r="E47" s="95">
        <v>40</v>
      </c>
      <c r="F47" s="151">
        <v>1.78</v>
      </c>
      <c r="G47" s="88">
        <f t="shared" si="0"/>
        <v>71.2</v>
      </c>
    </row>
    <row r="48" spans="1:7" ht="15">
      <c r="A48" s="82" t="s">
        <v>143</v>
      </c>
      <c r="B48" s="98">
        <v>72897</v>
      </c>
      <c r="C48" s="93" t="s">
        <v>97</v>
      </c>
      <c r="D48" s="99" t="s">
        <v>117</v>
      </c>
      <c r="E48" s="95">
        <v>1</v>
      </c>
      <c r="F48" s="151">
        <v>20.13</v>
      </c>
      <c r="G48" s="88">
        <f t="shared" si="0"/>
        <v>20.13</v>
      </c>
    </row>
    <row r="49" spans="1:7" ht="15">
      <c r="A49" s="82"/>
      <c r="B49" s="123"/>
      <c r="C49" s="124"/>
      <c r="D49" s="125"/>
      <c r="E49" s="126"/>
      <c r="F49" s="89"/>
      <c r="G49" s="88"/>
    </row>
    <row r="50" spans="1:7" ht="30">
      <c r="A50" s="79">
        <v>5</v>
      </c>
      <c r="B50" s="143"/>
      <c r="C50" s="138"/>
      <c r="D50" s="144" t="s">
        <v>144</v>
      </c>
      <c r="E50" s="138"/>
      <c r="F50" s="80"/>
      <c r="G50" s="81">
        <f>SUM(G51)</f>
        <v>13686.54</v>
      </c>
    </row>
    <row r="51" spans="1:7" ht="28.5">
      <c r="A51" s="82" t="s">
        <v>17</v>
      </c>
      <c r="B51" s="127" t="s">
        <v>125</v>
      </c>
      <c r="C51" s="127" t="s">
        <v>3</v>
      </c>
      <c r="D51" s="102" t="s">
        <v>145</v>
      </c>
      <c r="E51" s="107">
        <v>14</v>
      </c>
      <c r="F51" s="89"/>
      <c r="G51" s="88">
        <f>ROUND((SUM(G52:G57))*E51,2)</f>
        <v>13686.54</v>
      </c>
    </row>
    <row r="52" spans="1:7" ht="15">
      <c r="A52" s="145"/>
      <c r="B52" s="146">
        <v>88310</v>
      </c>
      <c r="C52" s="146" t="s">
        <v>12</v>
      </c>
      <c r="D52" s="147" t="s">
        <v>146</v>
      </c>
      <c r="E52" s="148">
        <v>16</v>
      </c>
      <c r="F52" s="161">
        <v>12.75</v>
      </c>
      <c r="G52" s="149">
        <f aca="true" t="shared" si="1" ref="G52:G57">ROUND(E52*F52,2)</f>
        <v>204</v>
      </c>
    </row>
    <row r="53" spans="1:7" ht="15">
      <c r="A53" s="145"/>
      <c r="B53" s="146">
        <v>88252</v>
      </c>
      <c r="C53" s="146" t="s">
        <v>12</v>
      </c>
      <c r="D53" s="147" t="s">
        <v>147</v>
      </c>
      <c r="E53" s="148">
        <v>16</v>
      </c>
      <c r="F53" s="161">
        <v>9.61</v>
      </c>
      <c r="G53" s="149">
        <f t="shared" si="1"/>
        <v>153.76</v>
      </c>
    </row>
    <row r="54" spans="1:7" ht="15">
      <c r="A54" s="145"/>
      <c r="B54" s="146">
        <v>7304</v>
      </c>
      <c r="C54" s="146" t="s">
        <v>37</v>
      </c>
      <c r="D54" s="147" t="s">
        <v>148</v>
      </c>
      <c r="E54" s="148">
        <v>10.8</v>
      </c>
      <c r="F54" s="161">
        <v>41.47</v>
      </c>
      <c r="G54" s="149">
        <f t="shared" si="1"/>
        <v>447.88</v>
      </c>
    </row>
    <row r="55" spans="1:7" ht="15">
      <c r="A55" s="145"/>
      <c r="B55" s="146">
        <v>5330</v>
      </c>
      <c r="C55" s="146" t="s">
        <v>37</v>
      </c>
      <c r="D55" s="147" t="s">
        <v>149</v>
      </c>
      <c r="E55" s="148">
        <v>3</v>
      </c>
      <c r="F55" s="161">
        <v>28.69</v>
      </c>
      <c r="G55" s="149">
        <f t="shared" si="1"/>
        <v>86.07</v>
      </c>
    </row>
    <row r="56" spans="1:7" ht="15">
      <c r="A56" s="145"/>
      <c r="B56" s="146">
        <v>12815</v>
      </c>
      <c r="C56" s="146" t="s">
        <v>14</v>
      </c>
      <c r="D56" s="147" t="s">
        <v>150</v>
      </c>
      <c r="E56" s="148">
        <v>5</v>
      </c>
      <c r="F56" s="161">
        <v>7.64</v>
      </c>
      <c r="G56" s="149">
        <f t="shared" si="1"/>
        <v>38.2</v>
      </c>
    </row>
    <row r="57" spans="1:7" ht="15">
      <c r="A57" s="150"/>
      <c r="B57" s="146">
        <v>13</v>
      </c>
      <c r="C57" s="146" t="s">
        <v>34</v>
      </c>
      <c r="D57" s="147" t="s">
        <v>151</v>
      </c>
      <c r="E57" s="148">
        <v>5</v>
      </c>
      <c r="F57" s="161">
        <v>9.54</v>
      </c>
      <c r="G57" s="149">
        <f t="shared" si="1"/>
        <v>47.7</v>
      </c>
    </row>
    <row r="58" spans="1:7" ht="15">
      <c r="A58" s="241"/>
      <c r="B58" s="241"/>
      <c r="C58" s="241"/>
      <c r="D58" s="241"/>
      <c r="E58" s="241"/>
      <c r="F58" s="241"/>
      <c r="G58" s="241"/>
    </row>
    <row r="59" spans="1:7" ht="15" customHeight="1">
      <c r="A59" s="237" t="s">
        <v>104</v>
      </c>
      <c r="B59" s="237"/>
      <c r="C59" s="237"/>
      <c r="D59" s="237"/>
      <c r="E59" s="128"/>
      <c r="F59" s="238">
        <f>G7+G11+G20+G36+G50</f>
        <v>107907</v>
      </c>
      <c r="G59" s="238"/>
    </row>
    <row r="60" spans="1:7" ht="15" customHeight="1">
      <c r="A60" s="237" t="s">
        <v>103</v>
      </c>
      <c r="B60" s="237"/>
      <c r="C60" s="237"/>
      <c r="D60" s="237"/>
      <c r="E60" s="129">
        <f>BDI!D18</f>
        <v>0.3106747990189982</v>
      </c>
      <c r="F60" s="238">
        <f>F59*E60</f>
        <v>33523.985537743036</v>
      </c>
      <c r="G60" s="238"/>
    </row>
    <row r="61" spans="1:7" ht="15" customHeight="1">
      <c r="A61" s="237" t="s">
        <v>102</v>
      </c>
      <c r="B61" s="237"/>
      <c r="C61" s="237"/>
      <c r="D61" s="237"/>
      <c r="E61" s="128"/>
      <c r="F61" s="238">
        <f>F59+F60</f>
        <v>141430.98553774302</v>
      </c>
      <c r="G61" s="238"/>
    </row>
    <row r="62" spans="1:7" ht="15" customHeight="1">
      <c r="A62" s="240"/>
      <c r="B62" s="240"/>
      <c r="C62" s="240"/>
      <c r="D62" s="240"/>
      <c r="E62" s="240"/>
      <c r="F62" s="240"/>
      <c r="G62" s="240"/>
    </row>
    <row r="63" spans="1:4" ht="14.25">
      <c r="A63" s="130"/>
      <c r="B63" s="130"/>
      <c r="C63" s="131"/>
      <c r="D63" s="163"/>
    </row>
    <row r="64" spans="1:4" ht="14.25">
      <c r="A64" s="130"/>
      <c r="B64" s="130"/>
      <c r="C64" s="131"/>
      <c r="D64" s="133"/>
    </row>
    <row r="65" spans="1:4" ht="14.25">
      <c r="A65" s="130"/>
      <c r="B65" s="130"/>
      <c r="C65" s="131"/>
      <c r="D65" s="133"/>
    </row>
  </sheetData>
  <sheetProtection/>
  <mergeCells count="15">
    <mergeCell ref="A1:G1"/>
    <mergeCell ref="A3:D3"/>
    <mergeCell ref="A4:C4"/>
    <mergeCell ref="F59:G59"/>
    <mergeCell ref="E3:G3"/>
    <mergeCell ref="A2:G2"/>
    <mergeCell ref="A59:D59"/>
    <mergeCell ref="A60:D60"/>
    <mergeCell ref="A61:D61"/>
    <mergeCell ref="F61:G61"/>
    <mergeCell ref="F60:G60"/>
    <mergeCell ref="D4:G4"/>
    <mergeCell ref="A62:G62"/>
    <mergeCell ref="A58:G58"/>
    <mergeCell ref="A5:G5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100" workbookViewId="0" topLeftCell="A1">
      <selection activeCell="B35" sqref="B35"/>
    </sheetView>
  </sheetViews>
  <sheetFormatPr defaultColWidth="9.140625" defaultRowHeight="15"/>
  <cols>
    <col min="1" max="1" width="10.7109375" style="5" customWidth="1"/>
    <col min="2" max="2" width="63.140625" style="6" customWidth="1"/>
    <col min="3" max="4" width="16.7109375" style="7" customWidth="1"/>
    <col min="5" max="5" width="18.7109375" style="8" customWidth="1"/>
    <col min="6" max="6" width="18.7109375" style="9" customWidth="1"/>
    <col min="7" max="7" width="14.28125" style="6" bestFit="1" customWidth="1"/>
    <col min="8" max="16384" width="9.140625" style="6" customWidth="1"/>
  </cols>
  <sheetData>
    <row r="1" spans="1:6" s="1" customFormat="1" ht="66.75" customHeight="1">
      <c r="A1" s="248"/>
      <c r="B1" s="249"/>
      <c r="C1" s="249"/>
      <c r="D1" s="249"/>
      <c r="E1" s="249"/>
      <c r="F1" s="250"/>
    </row>
    <row r="2" spans="1:6" s="1" customFormat="1" ht="32.25" customHeight="1">
      <c r="A2" s="251"/>
      <c r="B2" s="252"/>
      <c r="C2" s="252"/>
      <c r="D2" s="252"/>
      <c r="E2" s="252"/>
      <c r="F2" s="253"/>
    </row>
    <row r="3" spans="1:6" s="2" customFormat="1" ht="15.75">
      <c r="A3" s="256" t="s">
        <v>18</v>
      </c>
      <c r="B3" s="256"/>
      <c r="C3" s="256"/>
      <c r="D3" s="256"/>
      <c r="E3" s="256"/>
      <c r="F3" s="256"/>
    </row>
    <row r="4" spans="1:6" s="2" customFormat="1" ht="12.75">
      <c r="A4" s="164" t="str">
        <f>Sintetico!$A$2</f>
        <v>Instituto Federal de Goiás</v>
      </c>
      <c r="B4" s="164"/>
      <c r="C4" s="164"/>
      <c r="D4" s="165"/>
      <c r="E4" s="166"/>
      <c r="F4" s="166"/>
    </row>
    <row r="5" spans="1:6" s="2" customFormat="1" ht="12.75">
      <c r="A5" s="166" t="str">
        <f>Sintetico!$D$4</f>
        <v>Referência de Preços: SINAPI - Goiás - SETEMBRO DE 2016</v>
      </c>
      <c r="B5" s="164"/>
      <c r="C5" s="164"/>
      <c r="D5" s="166"/>
      <c r="E5" s="166"/>
      <c r="F5" s="166"/>
    </row>
    <row r="6" spans="1:6" s="2" customFormat="1" ht="12.75">
      <c r="A6" s="164" t="str">
        <f>Sintetico!$A$3</f>
        <v>Empreendimento: Campus Formosa - Acessibilidade</v>
      </c>
      <c r="B6" s="164"/>
      <c r="C6" s="164"/>
      <c r="D6" s="167" t="str">
        <f>Sintetico!A4</f>
        <v>Engº Civil Ricardo de Alcântara Ferreira  - CREA 4861/D-GO</v>
      </c>
      <c r="E6" s="168"/>
      <c r="F6" s="168"/>
    </row>
    <row r="7" spans="1:6" s="2" customFormat="1" ht="15" customHeight="1">
      <c r="A7" s="169"/>
      <c r="B7" s="169"/>
      <c r="C7" s="170"/>
      <c r="D7" s="170"/>
      <c r="E7" s="170"/>
      <c r="F7" s="170"/>
    </row>
    <row r="8" spans="1:6" s="2" customFormat="1" ht="15" customHeight="1">
      <c r="A8" s="171" t="s">
        <v>19</v>
      </c>
      <c r="B8" s="171"/>
      <c r="C8" s="172"/>
      <c r="D8" s="172"/>
      <c r="E8" s="172"/>
      <c r="F8" s="172"/>
    </row>
    <row r="9" spans="1:6" s="2" customFormat="1" ht="12.75" customHeight="1">
      <c r="A9" s="257" t="s">
        <v>1</v>
      </c>
      <c r="B9" s="258" t="s">
        <v>20</v>
      </c>
      <c r="C9" s="255" t="s">
        <v>21</v>
      </c>
      <c r="D9" s="255" t="s">
        <v>22</v>
      </c>
      <c r="E9" s="173" t="s">
        <v>23</v>
      </c>
      <c r="F9" s="255" t="s">
        <v>24</v>
      </c>
    </row>
    <row r="10" spans="1:6" s="2" customFormat="1" ht="12.75">
      <c r="A10" s="257"/>
      <c r="B10" s="258"/>
      <c r="C10" s="255"/>
      <c r="D10" s="255"/>
      <c r="E10" s="174">
        <f>Sintetico!E60</f>
        <v>0.3106747990189982</v>
      </c>
      <c r="F10" s="255"/>
    </row>
    <row r="11" spans="1:7" s="3" customFormat="1" ht="12.75">
      <c r="A11" s="175">
        <v>1</v>
      </c>
      <c r="B11" s="176" t="str">
        <f>VLOOKUP(A11,Sintetico!$A:$G,4,FALSE)</f>
        <v>ADMINISTRAÇÃO DE OBRA</v>
      </c>
      <c r="C11" s="176">
        <f>VLOOKUP(A11,Sintetico!A:G,7,FALSE)</f>
        <v>9836.16</v>
      </c>
      <c r="D11" s="177">
        <f>C11/$C$16</f>
        <v>0.091154049320248</v>
      </c>
      <c r="E11" s="178">
        <f>C11*$E$10</f>
        <v>3055.8470311187093</v>
      </c>
      <c r="F11" s="179">
        <f>C11+E11</f>
        <v>12892.007031118708</v>
      </c>
      <c r="G11" s="55"/>
    </row>
    <row r="12" spans="1:7" s="3" customFormat="1" ht="12.75">
      <c r="A12" s="175">
        <v>2</v>
      </c>
      <c r="B12" s="176" t="str">
        <f>VLOOKUP(A12,Sintetico!$A:$G,4,FALSE)</f>
        <v>SINALIZAÇÃO TATIL E VISUAL</v>
      </c>
      <c r="C12" s="176">
        <f>VLOOKUP(A12,Sintetico!A:G,7,FALSE)</f>
        <v>61644.54</v>
      </c>
      <c r="D12" s="177">
        <f>C12/$C$16</f>
        <v>0.5712747087770025</v>
      </c>
      <c r="E12" s="178">
        <f>C12*$E$10</f>
        <v>19151.405075118597</v>
      </c>
      <c r="F12" s="179">
        <f>C12+E12</f>
        <v>80795.9450751186</v>
      </c>
      <c r="G12" s="56"/>
    </row>
    <row r="13" spans="1:7" s="3" customFormat="1" ht="21.75">
      <c r="A13" s="175">
        <v>3</v>
      </c>
      <c r="B13" s="180" t="str">
        <f>VLOOKUP(A13,Sintetico!$A:$G,4,FALSE)</f>
        <v>ACESSOS E CIRCULAÇÃO (REBAIXAMENTO DE CALÇADAS) E ANTEDERRAPANTE DEGRAUS</v>
      </c>
      <c r="C13" s="176">
        <f>VLOOKUP(A13,Sintetico!A:G,7,FALSE)</f>
        <v>11879.67</v>
      </c>
      <c r="D13" s="177">
        <f>C13/$C$16</f>
        <v>0.1100917456698824</v>
      </c>
      <c r="E13" s="178">
        <f>C13*$E$10</f>
        <v>3690.714089662022</v>
      </c>
      <c r="F13" s="179">
        <f>C13+E13</f>
        <v>15570.384089662022</v>
      </c>
      <c r="G13" s="56"/>
    </row>
    <row r="14" spans="1:7" s="3" customFormat="1" ht="12.75">
      <c r="A14" s="175">
        <v>4</v>
      </c>
      <c r="B14" s="176" t="str">
        <f>VLOOKUP(A14,Sintetico!$A:$G,4,FALSE)</f>
        <v>ADAPTAÇÃO DE BANHEIROS PARA PNE POR UNIDADE</v>
      </c>
      <c r="C14" s="176">
        <f>VLOOKUP(A14,Sintetico!A:G,7,FALSE)</f>
        <v>10860.09</v>
      </c>
      <c r="D14" s="177">
        <f>C14/$C$16</f>
        <v>0.10064305374072118</v>
      </c>
      <c r="E14" s="178">
        <f>C14*$E$10</f>
        <v>3373.956278078232</v>
      </c>
      <c r="F14" s="179">
        <f>C14+E14</f>
        <v>14234.046278078233</v>
      </c>
      <c r="G14" s="56"/>
    </row>
    <row r="15" spans="1:7" s="3" customFormat="1" ht="12.75">
      <c r="A15" s="175">
        <v>5</v>
      </c>
      <c r="B15" s="176" t="str">
        <f>VLOOKUP(A15,Sintetico!$A:$G,4,FALSE)</f>
        <v>ESTACIONAMENTO / DEMARCAÇÃO DE VAGA PNE E IDOSO POR UNIDADE</v>
      </c>
      <c r="C15" s="176">
        <f>VLOOKUP(A15,Sintetico!A:G,7,FALSE)</f>
        <v>13686.54</v>
      </c>
      <c r="D15" s="177">
        <f>C15/$C$16</f>
        <v>0.126836442492146</v>
      </c>
      <c r="E15" s="178">
        <f>C15*$E$10</f>
        <v>4252.0630637654795</v>
      </c>
      <c r="F15" s="179">
        <f>C15+E15</f>
        <v>17938.60306376548</v>
      </c>
      <c r="G15" s="56"/>
    </row>
    <row r="16" spans="1:6" s="4" customFormat="1" ht="12.75">
      <c r="A16" s="181"/>
      <c r="B16" s="182" t="s">
        <v>26</v>
      </c>
      <c r="C16" s="183">
        <f>SUM(C11:C15)</f>
        <v>107907</v>
      </c>
      <c r="D16" s="184">
        <f>SUM(D11:D15)</f>
        <v>1</v>
      </c>
      <c r="E16" s="183">
        <f>SUM(E11:E15)</f>
        <v>33523.985537743036</v>
      </c>
      <c r="F16" s="183">
        <f>SUM(F11:F15)</f>
        <v>141430.98553774302</v>
      </c>
    </row>
    <row r="17" spans="1:6" s="4" customFormat="1" ht="12.75">
      <c r="A17" s="184">
        <f>E10</f>
        <v>0.3106747990189982</v>
      </c>
      <c r="B17" s="182" t="s">
        <v>72</v>
      </c>
      <c r="C17" s="183">
        <f>C16*$E$10</f>
        <v>33523.985537743036</v>
      </c>
      <c r="D17" s="185"/>
      <c r="E17" s="183"/>
      <c r="F17" s="183"/>
    </row>
    <row r="18" spans="1:6" s="4" customFormat="1" ht="12.75">
      <c r="A18" s="181"/>
      <c r="B18" s="182" t="s">
        <v>25</v>
      </c>
      <c r="C18" s="183">
        <f>SUM(C16:C17)</f>
        <v>141430.98553774302</v>
      </c>
      <c r="D18" s="185"/>
      <c r="E18" s="183"/>
      <c r="F18" s="183"/>
    </row>
    <row r="19" spans="1:7" ht="11.25">
      <c r="A19" s="57"/>
      <c r="B19" s="58"/>
      <c r="C19" s="59"/>
      <c r="D19" s="59"/>
      <c r="E19" s="60"/>
      <c r="F19" s="61"/>
      <c r="G19" s="10"/>
    </row>
    <row r="20" spans="1:7" ht="11.25">
      <c r="A20" s="57"/>
      <c r="B20" s="58"/>
      <c r="C20" s="59"/>
      <c r="D20" s="59"/>
      <c r="E20" s="60"/>
      <c r="F20" s="61"/>
      <c r="G20" s="10"/>
    </row>
    <row r="21" spans="1:7" ht="11.25">
      <c r="A21" s="57"/>
      <c r="B21" s="58"/>
      <c r="C21" s="59"/>
      <c r="D21" s="59"/>
      <c r="E21" s="60"/>
      <c r="F21" s="61"/>
      <c r="G21" s="10"/>
    </row>
    <row r="22" spans="1:6" ht="12">
      <c r="A22" s="15"/>
      <c r="C22" s="6"/>
      <c r="D22" s="6"/>
      <c r="E22" s="6"/>
      <c r="F22" s="65"/>
    </row>
    <row r="23" spans="1:6" ht="12">
      <c r="A23" s="15"/>
      <c r="B23" s="254" t="s">
        <v>79</v>
      </c>
      <c r="C23" s="254"/>
      <c r="D23" s="254"/>
      <c r="E23" s="254"/>
      <c r="F23" s="66"/>
    </row>
    <row r="24" spans="1:6" ht="12">
      <c r="A24" s="15"/>
      <c r="B24" s="254" t="str">
        <f>BDI!B32</f>
        <v>Engº Civil Ricardo de Alcântara Ferreira</v>
      </c>
      <c r="C24" s="254"/>
      <c r="D24" s="254"/>
      <c r="E24" s="254"/>
      <c r="F24" s="18"/>
    </row>
    <row r="25" spans="2:5" ht="12">
      <c r="B25" s="254" t="str">
        <f>BDI!B33</f>
        <v>CREA 4861/D-GO</v>
      </c>
      <c r="C25" s="254"/>
      <c r="D25" s="254"/>
      <c r="E25" s="254"/>
    </row>
  </sheetData>
  <sheetProtection/>
  <mergeCells count="10">
    <mergeCell ref="A1:F2"/>
    <mergeCell ref="B23:E23"/>
    <mergeCell ref="B24:E24"/>
    <mergeCell ref="B25:E25"/>
    <mergeCell ref="D9:D10"/>
    <mergeCell ref="F9:F10"/>
    <mergeCell ref="A3:F3"/>
    <mergeCell ref="A9:A10"/>
    <mergeCell ref="B9:B10"/>
    <mergeCell ref="C9:C10"/>
  </mergeCells>
  <printOptions horizontalCentered="1"/>
  <pageMargins left="0.5118110236220472" right="0.5118110236220472" top="1.1811023622047245" bottom="0.7874015748031497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85" zoomScaleNormal="85" zoomScaleSheetLayoutView="90" workbookViewId="0" topLeftCell="A1">
      <selection activeCell="M11" sqref="M11"/>
    </sheetView>
  </sheetViews>
  <sheetFormatPr defaultColWidth="9.140625" defaultRowHeight="15"/>
  <cols>
    <col min="1" max="1" width="8.7109375" style="5" customWidth="1"/>
    <col min="2" max="2" width="40.7109375" style="6" customWidth="1"/>
    <col min="3" max="3" width="16.00390625" style="12" bestFit="1" customWidth="1"/>
    <col min="4" max="4" width="17.8515625" style="8" bestFit="1" customWidth="1"/>
    <col min="5" max="5" width="12.7109375" style="14" customWidth="1"/>
    <col min="6" max="7" width="12.7109375" style="6" customWidth="1"/>
    <col min="8" max="16384" width="9.140625" style="6" customWidth="1"/>
  </cols>
  <sheetData>
    <row r="1" spans="1:7" ht="30" customHeight="1">
      <c r="A1" s="264"/>
      <c r="B1" s="264"/>
      <c r="C1" s="264"/>
      <c r="D1" s="264"/>
      <c r="E1" s="264"/>
      <c r="F1" s="264"/>
      <c r="G1" s="264"/>
    </row>
    <row r="2" spans="1:7" ht="68.25" customHeight="1">
      <c r="A2" s="264"/>
      <c r="B2" s="264"/>
      <c r="C2" s="264"/>
      <c r="D2" s="264"/>
      <c r="E2" s="264"/>
      <c r="F2" s="264"/>
      <c r="G2" s="264"/>
    </row>
    <row r="3" spans="1:7" s="13" customFormat="1" ht="18" customHeight="1">
      <c r="A3" s="256" t="s">
        <v>27</v>
      </c>
      <c r="B3" s="256"/>
      <c r="C3" s="256"/>
      <c r="D3" s="256"/>
      <c r="E3" s="256"/>
      <c r="F3" s="256"/>
      <c r="G3" s="256"/>
    </row>
    <row r="4" spans="1:7" s="2" customFormat="1" ht="18" customHeight="1">
      <c r="A4" s="266" t="str">
        <f>Sintetico!A2</f>
        <v>Instituto Federal de Goiás</v>
      </c>
      <c r="B4" s="266"/>
      <c r="C4" s="266"/>
      <c r="D4" s="169" t="s">
        <v>32</v>
      </c>
      <c r="E4" s="259">
        <v>12215.75</v>
      </c>
      <c r="F4" s="259"/>
      <c r="G4" s="259"/>
    </row>
    <row r="5" spans="1:7" s="2" customFormat="1" ht="18" customHeight="1">
      <c r="A5" s="266" t="str">
        <f>Sintetico!A3</f>
        <v>Empreendimento: Campus Formosa - Acessibilidade</v>
      </c>
      <c r="B5" s="266"/>
      <c r="C5" s="266"/>
      <c r="D5" s="186" t="s">
        <v>74</v>
      </c>
      <c r="E5" s="284">
        <f>D21/E4</f>
        <v>11.577757038065041</v>
      </c>
      <c r="F5" s="284"/>
      <c r="G5" s="284"/>
    </row>
    <row r="6" spans="1:7" s="2" customFormat="1" ht="18" customHeight="1">
      <c r="A6" s="266" t="s">
        <v>90</v>
      </c>
      <c r="B6" s="266"/>
      <c r="C6" s="266"/>
      <c r="D6" s="266"/>
      <c r="E6" s="266"/>
      <c r="F6" s="266"/>
      <c r="G6" s="266"/>
    </row>
    <row r="7" spans="1:7" s="2" customFormat="1" ht="18" customHeight="1">
      <c r="A7" s="265"/>
      <c r="B7" s="265"/>
      <c r="C7" s="265"/>
      <c r="D7" s="265"/>
      <c r="E7" s="265"/>
      <c r="F7" s="265"/>
      <c r="G7" s="265"/>
    </row>
    <row r="8" spans="1:7" s="2" customFormat="1" ht="18" customHeight="1">
      <c r="A8" s="270" t="s">
        <v>1</v>
      </c>
      <c r="B8" s="271" t="s">
        <v>20</v>
      </c>
      <c r="C8" s="268" t="s">
        <v>28</v>
      </c>
      <c r="D8" s="274" t="s">
        <v>29</v>
      </c>
      <c r="E8" s="273" t="s">
        <v>152</v>
      </c>
      <c r="F8" s="273"/>
      <c r="G8" s="273"/>
    </row>
    <row r="9" spans="1:7" s="2" customFormat="1" ht="18" customHeight="1">
      <c r="A9" s="270"/>
      <c r="B9" s="271"/>
      <c r="C9" s="268"/>
      <c r="D9" s="274"/>
      <c r="E9" s="187" t="s">
        <v>38</v>
      </c>
      <c r="F9" s="187" t="s">
        <v>88</v>
      </c>
      <c r="G9" s="187" t="s">
        <v>89</v>
      </c>
    </row>
    <row r="10" spans="1:7" s="2" customFormat="1" ht="15" customHeight="1">
      <c r="A10" s="267" t="s">
        <v>42</v>
      </c>
      <c r="B10" s="267"/>
      <c r="C10" s="267"/>
      <c r="D10" s="267"/>
      <c r="E10" s="267"/>
      <c r="F10" s="267"/>
      <c r="G10" s="267"/>
    </row>
    <row r="11" spans="1:7" s="2" customFormat="1" ht="15" customHeight="1">
      <c r="A11" s="269">
        <v>1</v>
      </c>
      <c r="B11" s="260" t="str">
        <f>VLOOKUP(A11,Resumo!$A$11:$F$19,2,FALSE)</f>
        <v>ADMINISTRAÇÃO DE OBRA</v>
      </c>
      <c r="C11" s="261">
        <f>VLOOKUP(A11,Resumo!A:F,4,FALSE)</f>
        <v>0.091154049320248</v>
      </c>
      <c r="D11" s="263">
        <f>VLOOKUP(A11,Resumo!$A$11:$F$15,6,FALSE)</f>
        <v>12892.007031118708</v>
      </c>
      <c r="E11" s="188">
        <v>0.25</v>
      </c>
      <c r="F11" s="188">
        <v>0.5</v>
      </c>
      <c r="G11" s="188">
        <v>0.25</v>
      </c>
    </row>
    <row r="12" spans="1:7" s="2" customFormat="1" ht="15" customHeight="1">
      <c r="A12" s="269"/>
      <c r="B12" s="260"/>
      <c r="C12" s="262"/>
      <c r="D12" s="263"/>
      <c r="E12" s="189">
        <f>$D11*E11</f>
        <v>3223.001757779677</v>
      </c>
      <c r="F12" s="189">
        <f>$D11*F11</f>
        <v>6446.003515559354</v>
      </c>
      <c r="G12" s="189">
        <f>$D11*G11</f>
        <v>3223.001757779677</v>
      </c>
    </row>
    <row r="13" spans="1:7" s="17" customFormat="1" ht="15" customHeight="1">
      <c r="A13" s="269">
        <v>2</v>
      </c>
      <c r="B13" s="260" t="str">
        <f>VLOOKUP(A13,Resumo!$A$11:$F$19,2,FALSE)</f>
        <v>SINALIZAÇÃO TATIL E VISUAL</v>
      </c>
      <c r="C13" s="261">
        <f>VLOOKUP(A13,Resumo!A:F,4,FALSE)</f>
        <v>0.5712747087770025</v>
      </c>
      <c r="D13" s="263">
        <f>VLOOKUP(A13,Resumo!$A$11:$F$15,6,FALSE)</f>
        <v>80795.9450751186</v>
      </c>
      <c r="E13" s="188">
        <v>0.25</v>
      </c>
      <c r="F13" s="188">
        <v>0.25</v>
      </c>
      <c r="G13" s="188">
        <v>0.5</v>
      </c>
    </row>
    <row r="14" spans="1:7" s="17" customFormat="1" ht="15" customHeight="1">
      <c r="A14" s="269"/>
      <c r="B14" s="260"/>
      <c r="C14" s="262"/>
      <c r="D14" s="263"/>
      <c r="E14" s="189">
        <f>$D13*E13</f>
        <v>20198.98626877965</v>
      </c>
      <c r="F14" s="189">
        <f>$D13*F13</f>
        <v>20198.98626877965</v>
      </c>
      <c r="G14" s="189">
        <f>$D13*G13</f>
        <v>40397.9725375593</v>
      </c>
    </row>
    <row r="15" spans="1:7" s="17" customFormat="1" ht="15" customHeight="1">
      <c r="A15" s="269">
        <v>3</v>
      </c>
      <c r="B15" s="260" t="str">
        <f>VLOOKUP(A15,Resumo!$A$11:$F$19,2,FALSE)</f>
        <v>ACESSOS E CIRCULAÇÃO (REBAIXAMENTO DE CALÇADAS) E ANTEDERRAPANTE DEGRAUS</v>
      </c>
      <c r="C15" s="261">
        <f>VLOOKUP(A15,Resumo!A:F,4,FALSE)</f>
        <v>0.1100917456698824</v>
      </c>
      <c r="D15" s="263">
        <f>VLOOKUP(A15,Resumo!$A$11:$F$15,6,FALSE)</f>
        <v>15570.384089662022</v>
      </c>
      <c r="E15" s="188"/>
      <c r="F15" s="188">
        <v>0.25</v>
      </c>
      <c r="G15" s="188">
        <v>0.75</v>
      </c>
    </row>
    <row r="16" spans="1:7" s="17" customFormat="1" ht="15" customHeight="1">
      <c r="A16" s="269"/>
      <c r="B16" s="260"/>
      <c r="C16" s="262"/>
      <c r="D16" s="263"/>
      <c r="E16" s="189">
        <f>$D15*E15</f>
        <v>0</v>
      </c>
      <c r="F16" s="189">
        <f>$D15*F15</f>
        <v>3892.5960224155056</v>
      </c>
      <c r="G16" s="189">
        <f>$D15*G15</f>
        <v>11677.788067246516</v>
      </c>
    </row>
    <row r="17" spans="1:7" s="17" customFormat="1" ht="15" customHeight="1">
      <c r="A17" s="269">
        <v>4</v>
      </c>
      <c r="B17" s="260" t="str">
        <f>VLOOKUP(A17,Resumo!$A$11:$F$19,2,FALSE)</f>
        <v>ADAPTAÇÃO DE BANHEIROS PARA PNE POR UNIDADE</v>
      </c>
      <c r="C17" s="261">
        <f>VLOOKUP(A17,Resumo!A:F,4,FALSE)</f>
        <v>0.10064305374072118</v>
      </c>
      <c r="D17" s="263">
        <f>VLOOKUP(A17,Resumo!$A$11:$F$15,6,FALSE)</f>
        <v>14234.046278078233</v>
      </c>
      <c r="E17" s="188"/>
      <c r="F17" s="188">
        <v>0.25</v>
      </c>
      <c r="G17" s="188">
        <v>0.75</v>
      </c>
    </row>
    <row r="18" spans="1:7" s="17" customFormat="1" ht="15" customHeight="1">
      <c r="A18" s="269"/>
      <c r="B18" s="260"/>
      <c r="C18" s="262"/>
      <c r="D18" s="263"/>
      <c r="E18" s="189">
        <f>$D17*E17</f>
        <v>0</v>
      </c>
      <c r="F18" s="189">
        <f>$D17*F17</f>
        <v>3558.511569519558</v>
      </c>
      <c r="G18" s="189">
        <f>$D17*G17</f>
        <v>10675.534708558675</v>
      </c>
    </row>
    <row r="19" spans="1:7" s="17" customFormat="1" ht="15" customHeight="1">
      <c r="A19" s="269">
        <v>5</v>
      </c>
      <c r="B19" s="260" t="str">
        <f>VLOOKUP(A19,Resumo!$A$11:$F$19,2,FALSE)</f>
        <v>ESTACIONAMENTO / DEMARCAÇÃO DE VAGA PNE E IDOSO POR UNIDADE</v>
      </c>
      <c r="C19" s="261">
        <f>VLOOKUP(A19,Resumo!A:F,4,FALSE)</f>
        <v>0.126836442492146</v>
      </c>
      <c r="D19" s="263">
        <f>VLOOKUP(A19,Resumo!$A$11:$F$15,6,FALSE)</f>
        <v>17938.60306376548</v>
      </c>
      <c r="E19" s="188"/>
      <c r="F19" s="188">
        <v>0.5</v>
      </c>
      <c r="G19" s="188">
        <v>0.5</v>
      </c>
    </row>
    <row r="20" spans="1:7" s="17" customFormat="1" ht="15" customHeight="1">
      <c r="A20" s="269"/>
      <c r="B20" s="260"/>
      <c r="C20" s="262"/>
      <c r="D20" s="263"/>
      <c r="E20" s="189">
        <f>$D19*E19</f>
        <v>0</v>
      </c>
      <c r="F20" s="189">
        <f>$D19*F19</f>
        <v>8969.30153188274</v>
      </c>
      <c r="G20" s="189">
        <f>$D19*G19</f>
        <v>8969.30153188274</v>
      </c>
    </row>
    <row r="21" spans="1:7" s="20" customFormat="1" ht="15" customHeight="1">
      <c r="A21" s="275" t="s">
        <v>43</v>
      </c>
      <c r="B21" s="275"/>
      <c r="C21" s="190">
        <f>SUM(C11:C20)</f>
        <v>1</v>
      </c>
      <c r="D21" s="191">
        <f>SUM(D11:D20)</f>
        <v>141430.98553774302</v>
      </c>
      <c r="E21" s="192">
        <f>SUMIF(E11:E20,"&gt;1")</f>
        <v>23421.988026559324</v>
      </c>
      <c r="F21" s="192">
        <f>SUMIF(F11:F20,"&gt;1")</f>
        <v>43065.39890815681</v>
      </c>
      <c r="G21" s="192">
        <f>SUMIF(G11:G20,"&gt;1")</f>
        <v>74943.5986030269</v>
      </c>
    </row>
    <row r="22" spans="1:7" s="20" customFormat="1" ht="15" customHeight="1">
      <c r="A22" s="275" t="s">
        <v>30</v>
      </c>
      <c r="B22" s="275"/>
      <c r="C22" s="193"/>
      <c r="D22" s="194"/>
      <c r="E22" s="192">
        <f>E21</f>
        <v>23421.988026559324</v>
      </c>
      <c r="F22" s="192">
        <f>F21+E22</f>
        <v>66487.38693471614</v>
      </c>
      <c r="G22" s="192">
        <f>G21+F22</f>
        <v>141430.98553774302</v>
      </c>
    </row>
    <row r="23" spans="1:7" s="20" customFormat="1" ht="15" customHeight="1">
      <c r="A23" s="275" t="s">
        <v>44</v>
      </c>
      <c r="B23" s="275"/>
      <c r="C23" s="193"/>
      <c r="D23" s="194"/>
      <c r="E23" s="195">
        <f>E21/$D$21</f>
        <v>0.1656071895243126</v>
      </c>
      <c r="F23" s="195">
        <f>F21/$D$21</f>
        <v>0.3044976229530985</v>
      </c>
      <c r="G23" s="195">
        <f>G21/$D$21</f>
        <v>0.5298951875225889</v>
      </c>
    </row>
    <row r="24" spans="1:8" s="20" customFormat="1" ht="15" customHeight="1">
      <c r="A24" s="275" t="s">
        <v>45</v>
      </c>
      <c r="B24" s="275"/>
      <c r="C24" s="193"/>
      <c r="D24" s="194"/>
      <c r="E24" s="195">
        <f>E23</f>
        <v>0.1656071895243126</v>
      </c>
      <c r="F24" s="195">
        <f>F23+E24</f>
        <v>0.4701048124774111</v>
      </c>
      <c r="G24" s="195">
        <f>G23+F24</f>
        <v>1</v>
      </c>
      <c r="H24" s="11"/>
    </row>
    <row r="25" spans="1:8" s="283" customFormat="1" ht="15" customHeight="1">
      <c r="A25" s="279"/>
      <c r="B25" s="279"/>
      <c r="C25" s="279"/>
      <c r="D25" s="280"/>
      <c r="E25" s="281"/>
      <c r="F25" s="281"/>
      <c r="G25" s="281"/>
      <c r="H25" s="282"/>
    </row>
    <row r="26" spans="1:8" s="17" customFormat="1" ht="18" customHeight="1">
      <c r="A26" s="16"/>
      <c r="B26" s="16"/>
      <c r="C26" s="16"/>
      <c r="D26" s="16"/>
      <c r="E26" s="19"/>
      <c r="H26" s="11"/>
    </row>
    <row r="27" spans="6:8" ht="12.75">
      <c r="F27" s="11"/>
      <c r="G27" s="11"/>
      <c r="H27" s="11"/>
    </row>
    <row r="29" spans="2:7" ht="12.75" customHeight="1">
      <c r="B29" s="272" t="s">
        <v>31</v>
      </c>
      <c r="C29" s="272"/>
      <c r="D29" s="272"/>
      <c r="E29" s="272"/>
      <c r="F29" s="272"/>
      <c r="G29" s="272"/>
    </row>
    <row r="30" spans="2:7" ht="15" customHeight="1">
      <c r="B30" s="276" t="str">
        <f>Resumo!B24</f>
        <v>Engº Civil Ricardo de Alcântara Ferreira</v>
      </c>
      <c r="C30" s="276"/>
      <c r="D30" s="276"/>
      <c r="E30" s="276"/>
      <c r="F30" s="276"/>
      <c r="G30" s="276"/>
    </row>
    <row r="31" spans="2:7" ht="15" customHeight="1">
      <c r="B31" s="276" t="str">
        <f>Resumo!B25</f>
        <v>CREA 4861/D-GO</v>
      </c>
      <c r="C31" s="276"/>
      <c r="D31" s="276"/>
      <c r="E31" s="276"/>
      <c r="F31" s="276"/>
      <c r="G31" s="276"/>
    </row>
  </sheetData>
  <sheetProtection/>
  <mergeCells count="42">
    <mergeCell ref="A23:B23"/>
    <mergeCell ref="A21:B21"/>
    <mergeCell ref="A24:B24"/>
    <mergeCell ref="B30:G30"/>
    <mergeCell ref="B31:G31"/>
    <mergeCell ref="B19:B20"/>
    <mergeCell ref="A22:B22"/>
    <mergeCell ref="A19:A20"/>
    <mergeCell ref="C19:C20"/>
    <mergeCell ref="B29:G29"/>
    <mergeCell ref="D19:D20"/>
    <mergeCell ref="E8:G8"/>
    <mergeCell ref="A17:A18"/>
    <mergeCell ref="D13:D14"/>
    <mergeCell ref="D8:D9"/>
    <mergeCell ref="A11:A12"/>
    <mergeCell ref="A13:A14"/>
    <mergeCell ref="A15:A16"/>
    <mergeCell ref="D17:D18"/>
    <mergeCell ref="B11:B12"/>
    <mergeCell ref="C11:C12"/>
    <mergeCell ref="A8:A9"/>
    <mergeCell ref="B8:B9"/>
    <mergeCell ref="C15:C16"/>
    <mergeCell ref="C17:C18"/>
    <mergeCell ref="A1:G2"/>
    <mergeCell ref="A7:G7"/>
    <mergeCell ref="A6:G6"/>
    <mergeCell ref="A3:G3"/>
    <mergeCell ref="A5:C5"/>
    <mergeCell ref="A4:C4"/>
    <mergeCell ref="E5:G5"/>
    <mergeCell ref="E4:G4"/>
    <mergeCell ref="B17:B18"/>
    <mergeCell ref="B15:B16"/>
    <mergeCell ref="C13:C14"/>
    <mergeCell ref="D15:D16"/>
    <mergeCell ref="A10:G10"/>
    <mergeCell ref="D11:D12"/>
    <mergeCell ref="B13:B14"/>
    <mergeCell ref="C8:C9"/>
  </mergeCells>
  <conditionalFormatting sqref="E14:G14 E16:G16 E12:G12 E18:G18 E20:G20">
    <cfRule type="cellIs" priority="1" dxfId="0" operator="greaterThan" stopIfTrue="1">
      <formula>0</formula>
    </cfRule>
  </conditionalFormatting>
  <printOptions horizontalCentered="1"/>
  <pageMargins left="0.3937007874015748" right="0.5118110236220472" top="0.5905511811023623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1" max="1" width="40.00390625" style="0" customWidth="1"/>
    <col min="2" max="2" width="37.8515625" style="0" customWidth="1"/>
    <col min="4" max="4" width="19.28125" style="0" customWidth="1"/>
  </cols>
  <sheetData>
    <row r="1" spans="1:4" ht="75.75" customHeight="1">
      <c r="A1" s="277" t="s">
        <v>163</v>
      </c>
      <c r="B1" s="277"/>
      <c r="C1" s="277"/>
      <c r="D1" s="277"/>
    </row>
    <row r="3" spans="1:4" ht="15">
      <c r="A3" s="152" t="s">
        <v>164</v>
      </c>
      <c r="B3" s="152" t="s">
        <v>165</v>
      </c>
      <c r="C3" s="152" t="s">
        <v>166</v>
      </c>
      <c r="D3" s="153" t="s">
        <v>167</v>
      </c>
    </row>
    <row r="4" spans="1:4" ht="15">
      <c r="A4" s="278" t="s">
        <v>168</v>
      </c>
      <c r="B4" s="278"/>
      <c r="C4" s="278"/>
      <c r="D4" s="278"/>
    </row>
    <row r="5" spans="1:4" ht="45">
      <c r="A5" s="154" t="s">
        <v>169</v>
      </c>
      <c r="B5" s="155" t="s">
        <v>170</v>
      </c>
      <c r="C5" s="156" t="s">
        <v>3</v>
      </c>
      <c r="D5" s="157">
        <f>130/6</f>
        <v>21.666666666666668</v>
      </c>
    </row>
    <row r="6" spans="1:4" ht="45">
      <c r="A6" s="154" t="s">
        <v>171</v>
      </c>
      <c r="B6" s="155" t="s">
        <v>172</v>
      </c>
      <c r="C6" s="156" t="s">
        <v>3</v>
      </c>
      <c r="D6" s="157">
        <v>45.9</v>
      </c>
    </row>
    <row r="7" spans="1:4" ht="45">
      <c r="A7" s="154" t="s">
        <v>173</v>
      </c>
      <c r="B7" s="155" t="s">
        <v>174</v>
      </c>
      <c r="C7" s="156" t="s">
        <v>3</v>
      </c>
      <c r="D7" s="157">
        <v>30.8</v>
      </c>
    </row>
    <row r="8" spans="2:4" ht="15">
      <c r="B8" s="158"/>
      <c r="C8" s="159" t="s">
        <v>175</v>
      </c>
      <c r="D8" s="160">
        <f>AVERAGE(D5:D7)</f>
        <v>32.788888888888884</v>
      </c>
    </row>
  </sheetData>
  <sheetProtection/>
  <mergeCells count="2">
    <mergeCell ref="A1:D1"/>
    <mergeCell ref="A4:D4"/>
  </mergeCells>
  <hyperlinks>
    <hyperlink ref="A5" r:id="rId1" display="http://www.superplacas.com/fita-antiderrapante/antiderrapante-preta-30.html"/>
    <hyperlink ref="A6" r:id="rId2" display="http://www.leroymerlin.com.br/fita-antiderrapante-preta-50mm-x-5m-vonder_88110064"/>
    <hyperlink ref="A7" r:id="rId3" display="http://www.kalunga.com.br/prod/fita-adesiva-anti-derrapante-pvc-50mmx5mts-preta-adelbras/307160"/>
  </hyperlinks>
  <printOptions horizontalCentered="1"/>
  <pageMargins left="0.31496062992125984" right="0.31496062992125984" top="1.1811023622047245" bottom="0.7874015748031497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e quantit.</dc:title>
  <dc:subject/>
  <dc:creator>Orçamento</dc:creator>
  <cp:keywords/>
  <dc:description/>
  <cp:lastModifiedBy>Ricardo de Alcantara Ferreira</cp:lastModifiedBy>
  <cp:lastPrinted>2016-10-05T18:03:14Z</cp:lastPrinted>
  <dcterms:created xsi:type="dcterms:W3CDTF">2012-03-29T12:45:43Z</dcterms:created>
  <dcterms:modified xsi:type="dcterms:W3CDTF">2016-10-05T18:03:17Z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