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6" windowHeight="3060" activeTab="0"/>
  </bookViews>
  <sheets>
    <sheet name="IMPLANTAÇÃO" sheetId="1" r:id="rId1"/>
    <sheet name="(ADM)TÉRREO" sheetId="2" r:id="rId2"/>
    <sheet name="(ADM)PAV.SUPERIOR" sheetId="3" r:id="rId3"/>
    <sheet name="(SLAULA)TÉRREO" sheetId="4" r:id="rId4"/>
    <sheet name="(SLAULA)PAV.SUPERIOR" sheetId="5" r:id="rId5"/>
  </sheets>
  <definedNames>
    <definedName name="_xlnm.Print_Area" localSheetId="1">'(ADM)TÉRREO'!$A$1:$I$47</definedName>
    <definedName name="_xlnm.Print_Titles" localSheetId="1">'(ADM)TÉRREO'!$1:$7</definedName>
  </definedNames>
  <calcPr fullCalcOnLoad="1"/>
</workbook>
</file>

<file path=xl/sharedStrings.xml><?xml version="1.0" encoding="utf-8"?>
<sst xmlns="http://schemas.openxmlformats.org/spreadsheetml/2006/main" count="814" uniqueCount="206">
  <si>
    <t>Área:</t>
  </si>
  <si>
    <t>Data:</t>
  </si>
  <si>
    <t>Valor por (R$/m²):</t>
  </si>
  <si>
    <t xml:space="preserve">Processo: </t>
  </si>
  <si>
    <t>m</t>
  </si>
  <si>
    <t>m²</t>
  </si>
  <si>
    <t>CUSTO DA OBRA</t>
  </si>
  <si>
    <t>CUSTO TOTAL DA OBRA</t>
  </si>
  <si>
    <t>ITEM</t>
  </si>
  <si>
    <t>DESCRIÇÃO</t>
  </si>
  <si>
    <t>QUANT.</t>
  </si>
  <si>
    <t>UN.</t>
  </si>
  <si>
    <t xml:space="preserve">R$ M.D.O. </t>
  </si>
  <si>
    <t>R$ MAT.</t>
  </si>
  <si>
    <t>R$ SERVIÇO</t>
  </si>
  <si>
    <t xml:space="preserve">R$ TOTAL </t>
  </si>
  <si>
    <t>%</t>
  </si>
  <si>
    <t>OBSERVAÇÕES</t>
  </si>
  <si>
    <t>Este orçamento levou em consideração as leis sociais.</t>
  </si>
  <si>
    <t>Este orçamento é meramente informativo. A relação dos serviços, assim como seus quantitativos e composições, é de inteira responsabilidade da empresa Contratada. O mesmo se aplica ao BDI.</t>
  </si>
  <si>
    <t>unid.</t>
  </si>
  <si>
    <t>Guia organizador de cabos</t>
  </si>
  <si>
    <t>CABOS E FIOS</t>
  </si>
  <si>
    <t>TOMADAS E CÂMERAS</t>
  </si>
  <si>
    <t xml:space="preserve">CDS'S, DG'S, ACESSÓRIOS E SERVIÇOS </t>
  </si>
  <si>
    <t>Pontos</t>
  </si>
  <si>
    <t>unid</t>
  </si>
  <si>
    <t>DUTOS E CONEXÕES, CANAIS PARA FIOS E CABOS</t>
  </si>
  <si>
    <t>ACESSÓRIOS E EQUIPAMENTOS</t>
  </si>
  <si>
    <t>Abraçadeira de alumínio p/ cabo CB CTP APL</t>
  </si>
  <si>
    <t>PATCH CABLE 4 PARES 1,5m - FAST LAN - CATEGORIA 6 - COR AZUL</t>
  </si>
  <si>
    <t>PATCH CABLE 4 PARES 1,5m - FAST LAN - CATEGORIA 6 - COR VERMELHO</t>
  </si>
  <si>
    <t>Kit de Ventilação c/ 2 ventiladores - p/ Rack 19"</t>
  </si>
  <si>
    <t xml:space="preserve">Cabo UTP FURUKAWA ou equivalente categoria 6 </t>
  </si>
  <si>
    <t>Etiqueta de  identificação de tomadas  ref. Wml 311-292 da marca brady ou equivalente</t>
  </si>
  <si>
    <t>Patch Panel 24 portas (RJ-45) CAT. 6 PINAGEM  "A" COR PRETA FURUKAWA ou equivalente</t>
  </si>
  <si>
    <t xml:space="preserve">INSTALAÇÕES TELEFONICAS E CABEAMENTO ESTRUTURADO </t>
  </si>
  <si>
    <t>Câmera colorida para CFTV, com lente varifocal auto-íris de 3,5mm a 8,0mm, caixas de proteção e suportes de fixação em parede, tensão de entrada de 220volts entrada para cabo UTP, MARCA PELCO IXS0 Series Sarix™ Network Camera
0.5 MEGAPIXEL STANDARD DEFINITION DIGITAL CAMERAS OU EQUIVALENTE</t>
  </si>
  <si>
    <t>Cerficação utilizando o aparelho DLSP 4300 Fluke ou equipamento EQUIVALENTE, serviço a ser feito por prestadora autorizada - (todos os pontos de rede estruturada, inclusive os pontos de câmeras. Impresso e Mídia)</t>
  </si>
  <si>
    <t>Kit Air Stop com uma Caixa de sobrepor, um disjuntor unipolar 25A, 250VAC curva C,   padrão DIN , marca Pial Legrand ou EQUIVALENTE</t>
  </si>
  <si>
    <t>1.02</t>
  </si>
  <si>
    <t>1.03</t>
  </si>
  <si>
    <t>2.01</t>
  </si>
  <si>
    <t>3.03</t>
  </si>
  <si>
    <t>3.08</t>
  </si>
  <si>
    <t>5.01</t>
  </si>
  <si>
    <t>5.04</t>
  </si>
  <si>
    <t>5.05</t>
  </si>
  <si>
    <t>5.06</t>
  </si>
  <si>
    <t>5.07</t>
  </si>
  <si>
    <t>5.09</t>
  </si>
  <si>
    <t>5.10</t>
  </si>
  <si>
    <t>5.11</t>
  </si>
  <si>
    <t>AGETOP / SINAPI</t>
  </si>
  <si>
    <t>cotação</t>
  </si>
  <si>
    <t>5.12</t>
  </si>
  <si>
    <t>5.13</t>
  </si>
  <si>
    <t>4.01</t>
  </si>
  <si>
    <t>und</t>
  </si>
  <si>
    <t xml:space="preserve">Caixa metalica 4x2x2cm </t>
  </si>
  <si>
    <t>3.01</t>
  </si>
  <si>
    <t>3.02</t>
  </si>
  <si>
    <t>3.04</t>
  </si>
  <si>
    <t>5.02</t>
  </si>
  <si>
    <t>1.01</t>
  </si>
  <si>
    <t>3.09</t>
  </si>
  <si>
    <t>Patch Voice</t>
  </si>
  <si>
    <t>Bandeja em chapa de zinco (50x50x10)cm</t>
  </si>
  <si>
    <t>Kit Porca gaiola e parafusos para Rack 19"</t>
  </si>
  <si>
    <t>Régua de tomadas p/ RACK (com 4 tomadas)</t>
  </si>
  <si>
    <t>CAIXA DIO PADRÃO 19"; ESTRUTURA EM AÇO SAE 1010 DE 1.2mm; FRENTE EM ACRÍLICO (4mm DE ESPESSURA); ABERTURA PARA ENTRADA DE CABOS; APRESENTA GAVETAS DESLISANTES;  COR PRETO</t>
  </si>
  <si>
    <t>PAINEL DIO PARA 12 FIBRAS</t>
  </si>
  <si>
    <t>CONJUNTO DE ABRAÇADEIRAS PARA KIT PIGTAIL</t>
  </si>
  <si>
    <t>TUBO TRANSPARENTE PARA KIT PIGTAIL</t>
  </si>
  <si>
    <t>BANDEJA PARA 12 FUSÕES ÓPTICAS</t>
  </si>
  <si>
    <t>ADAPTADOR ÓPTICO MONOMODO SC-APC DUPLEX "COR VERDE"</t>
  </si>
  <si>
    <t>PIGTAIL ÓPTICO MONOMODO 9/125 SC/APC 1,5m</t>
  </si>
  <si>
    <t>CORDÃO ÓPTICO DUPLEX TIPO MONOMODO 9/125 TIPO LC-SC - 1,5m</t>
  </si>
  <si>
    <t>Espiraduto e acessórios</t>
  </si>
  <si>
    <t>vb.</t>
  </si>
  <si>
    <t>Access Point Cisco WAP4410N PoE</t>
  </si>
  <si>
    <t>5.03</t>
  </si>
  <si>
    <t>5.08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</si>
  <si>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</si>
  <si>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</si>
  <si>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</si>
  <si>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</si>
  <si>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</si>
  <si>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</si>
  <si>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</si>
  <si>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</si>
  <si>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</si>
  <si>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</si>
  <si>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1.04</t>
  </si>
  <si>
    <t>DG DISTRIBUIDOR GERAL, EM CAIXA DE PASSAGEM (60x60x12)cm DE SOBREPOR COM FUNDO EM MADEIRITE</t>
  </si>
  <si>
    <t>BASTIDOR PARA FIXAÇÃO DE BLOCO DE DISTRIBUIÇÃO EM ESTRUTURA DE DG COM CAPACIDADE PARA 3BER.</t>
  </si>
  <si>
    <t xml:space="preserve">BER-10P - BLOCO DE ENGATE RÁPIDO - 10 PARES - BLOCO TERMINAL TIPO M10B COM CORTE, COM CONTATO NORMALMENTE FECHADO (NF) </t>
  </si>
  <si>
    <t>BARRA DE ATERRAMENTO MPEI</t>
  </si>
  <si>
    <t>3.05</t>
  </si>
  <si>
    <t>3.06</t>
  </si>
  <si>
    <t>3.07</t>
  </si>
  <si>
    <t>4.03</t>
  </si>
  <si>
    <t xml:space="preserve">______________________
Fernando Melo Franco
Engenheiro Eletricista
CREA-GO 11.179/D-GO
</t>
  </si>
  <si>
    <t>Tomada rede estruturada modular completa 2xRJ-45 instalada em cx 4"x2"x2"" em condulet</t>
  </si>
  <si>
    <t>Tomada rede estruturada modular completa 1xRJ-45 instalada em cx 4"x2"x2"" em condulet</t>
  </si>
  <si>
    <t>3.10</t>
  </si>
  <si>
    <t>Caixa tipo "L" para condulet</t>
  </si>
  <si>
    <t>5.24</t>
  </si>
  <si>
    <t>1.05</t>
  </si>
  <si>
    <t>5.25</t>
  </si>
  <si>
    <t xml:space="preserve">Endereço: </t>
  </si>
  <si>
    <t>ELETROPERFIL LISO COM TAMPA DE PRESSÃO, EM FERRO GALVANIZADO A FOGO (38x38x6000)mm barra 6m</t>
  </si>
  <si>
    <t>4.04</t>
  </si>
  <si>
    <t>Caixa de derivação tipo "L" para instalação em perfilado</t>
  </si>
  <si>
    <t xml:space="preserve">Piso elevado </t>
  </si>
  <si>
    <t>Patch  Panel CFTV</t>
  </si>
  <si>
    <t>4.05</t>
  </si>
  <si>
    <t>4.06</t>
  </si>
  <si>
    <t>4.07</t>
  </si>
  <si>
    <t>4.08</t>
  </si>
  <si>
    <t>4.09</t>
  </si>
  <si>
    <t xml:space="preserve">cotação </t>
  </si>
  <si>
    <t>ELETRODUTO DE PVC RIGIDO DIAMETRO 1"</t>
  </si>
  <si>
    <t>5.26</t>
  </si>
  <si>
    <t>PAR BALUM PARA CFTV - INTELBRAS ou equivalente</t>
  </si>
  <si>
    <t>PLACA DE AVISO "sorria você está sendo filmado"</t>
  </si>
  <si>
    <t>FONTE DE 12V/10A com transformador interno</t>
  </si>
  <si>
    <t>CONECTOR BNC - para solda e mola</t>
  </si>
  <si>
    <t>BORNE DE ALIMENTAÇÃO P4 para CFTV</t>
  </si>
  <si>
    <t>5.27</t>
  </si>
  <si>
    <t>5.28</t>
  </si>
  <si>
    <t>5.29</t>
  </si>
  <si>
    <t>Switch HP 1910-48 JG540A 48 portas 10/100, 2 Gbit, 2SFP</t>
  </si>
  <si>
    <t>Caixa tipo "E" para condulet</t>
  </si>
  <si>
    <t>Caixa tipo "C" para condulet</t>
  </si>
  <si>
    <t>RACK FECHADO DE PAREDE COM PORTA EM ACRÍLICO - 36 U´S</t>
  </si>
  <si>
    <t>PLANILHA ORÇAMENTÁRIA - TÉRREO</t>
  </si>
  <si>
    <t>A LICITANTE deverá apresentar um cronograma físico-financeiro que será analisado e aprovado pela IFG, caso venha a ser ela a contratada.</t>
  </si>
  <si>
    <t>Tomada rede estruturada modular completa 1xRJ-45 instalada no piso</t>
  </si>
  <si>
    <t>Eletrocalha 150x50x3000 barra de 3m</t>
  </si>
  <si>
    <t>Cuva 90º para eletrocalha 150x50x3000</t>
  </si>
  <si>
    <t>Tê horizontal eletrocalha 150x50x3000</t>
  </si>
  <si>
    <t>Curva de inversão eletrocalha 150x50x3000</t>
  </si>
  <si>
    <t>Tê vertical eletrocalha 150x50x3001</t>
  </si>
  <si>
    <t>Cruzeta eletrocalha 150x50x3002</t>
  </si>
  <si>
    <t>Caixa tipo "B" para condulet</t>
  </si>
  <si>
    <t>Unidade:  ÁGUAS LINDAS DE GOIÁS - BLOCO SALA DE AULA PAV.SUPERIOR</t>
  </si>
  <si>
    <t>Unidade:  ÁGUAS LINDAS DE GOIÁS - BLOCO ADMINISTRAÇÃO PAV. SUPERIOR</t>
  </si>
  <si>
    <t>Unidade:  ÁGUAS LINDAS DE GOIÁS - BLOCO ADMINISTRAÇÃO PAV. TÉRREO</t>
  </si>
  <si>
    <t>Unidade:  ÁGUAS LINDAS DE GOIÁS - BLOCO SALA DE AULA PAV.TÉRREO</t>
  </si>
  <si>
    <t>RACK FECHADO DE PAREDE COM PORTA EM ACRÍLICO - 24 U´S</t>
  </si>
  <si>
    <t>RACK DE PAREDE 12U 400mm - TRIUNFO OU EQUIVALENTE (565 x 400 x 520)mm·  CHAPA DE AÇO SAE 1010/1020#16 COM PÉS NIVELADORES QUE PERMITEM SUA ACOMODAÇÃO EM PISOS IRREGULARES
·  LATERAIS E FUNDO REMOVÍVEIS, COM ALETAS PARA VENTILAÇÃO E TRAVAMENTO COM CHAVE
·  TETO REMOVÍVEL, COM FURAÇÃO QUE PERMITE A INSTALAÇÃO DE VENTILADORES
·  PORTA FRONTAL EM AÇO SAE 1010/1020#18 (EMBUTIDA) COM VISOR EM ACRILICO CRISTAL FECHADURA
·  DOIS PLANOS DE FIXAÇÃO (RÉGUA) EM CHAPA DE AÇO SAE 1010/1020#16 MÓVEL E REGULÁVEL NO SENTIDO DA PROFUNDIDADE
·  FECHADURA ESCAMOTEÁVEL, VISOR EM ACRILICO FUMÊ E JOGO DE RODAS
·  PINTURA EPÓXI PÓ TEXTURIZADO
·  COR: GRAFITE</t>
  </si>
  <si>
    <t>CENTRAL PABX - 20 TRONCOS / 130 RAMAIS</t>
  </si>
  <si>
    <t>DG DISTRIBUIDOR GERAL, EM CAIXA DE PASSAGEM (100x100x12)cm DE SOBREPOR COM FUNDO EM MADEIRITE</t>
  </si>
  <si>
    <t>Agetop</t>
  </si>
  <si>
    <t>2.03</t>
  </si>
  <si>
    <t>1 CFO SM 6FO - FIBRA ÓPTICA 9/125 SM</t>
  </si>
  <si>
    <t>Sinapi</t>
  </si>
  <si>
    <t>BDI (22%)</t>
  </si>
  <si>
    <t>4.02</t>
  </si>
  <si>
    <t>Caixa de derivação tipo "T" para instalação em perfilado</t>
  </si>
  <si>
    <t>Caixa de derivação tipo "I" para instalação em perfilado</t>
  </si>
  <si>
    <t>IMPLANTAÇÃO REDE ESTRUTURADA/ ENTRADA TELEFONE</t>
  </si>
  <si>
    <t>SINAPI</t>
  </si>
  <si>
    <t>Cabo CTP APL 50-10</t>
  </si>
  <si>
    <t>COTAÇÃO</t>
  </si>
  <si>
    <t>Cabo Fibra óptica CFO MM 6FO</t>
  </si>
  <si>
    <t xml:space="preserve">Eletroduto PVC rígido - com luva,  instalação embutido ,  preto, rosqueavel - 3" </t>
  </si>
  <si>
    <t>Cabo Telefonico CI -50 - 30 pares</t>
  </si>
  <si>
    <t>Cabo Telefonico CI -50 - 10 pares</t>
  </si>
  <si>
    <t>Cabo CTP APL 50-100</t>
  </si>
  <si>
    <t>93011</t>
  </si>
  <si>
    <t>73690</t>
  </si>
  <si>
    <t>83639</t>
  </si>
  <si>
    <t>73768/005</t>
  </si>
  <si>
    <t>73768/003</t>
  </si>
  <si>
    <t>1.06</t>
  </si>
  <si>
    <t>1</t>
  </si>
  <si>
    <t>Foi estimado um BDI de 22% para esta obra, entretanto, o custo do BDI de cada empresa é individual e deverá contemplar todos os serviços previstos no Edital e que não estão diretamente contemplados nos serviços discriminados na presente planilha. Logo a e</t>
  </si>
  <si>
    <t>Unidade:  ÁGUAS LINDAS DE GOIÁS - IMPLANTAÇÃO</t>
  </si>
  <si>
    <t>Tomada rede estruturada modular completa 1xRJ-45 instalada no teto</t>
  </si>
  <si>
    <t>AGETOP</t>
  </si>
  <si>
    <t>ESCAVACAO MANUAL DE VALAS EM TERRA COMPACTA, PROF. DE 0 M &lt; H &lt;= 1 M</t>
  </si>
  <si>
    <t>m³</t>
  </si>
  <si>
    <t>79507/005</t>
  </si>
  <si>
    <t>Escavação Caixa de Passagem</t>
  </si>
  <si>
    <t>REATERRO E COMPACTACAO MECANICO DE VALA COM COMPACTADOR MANUAL TIPO SOQUETE VIBRATORIO</t>
  </si>
  <si>
    <t>5719</t>
  </si>
  <si>
    <t>Brito n°1 para drenagem de CP</t>
  </si>
  <si>
    <t>051027</t>
  </si>
  <si>
    <t>CONCRETO USINADO BOMBEADO FCK=15MPA, INCLUSIVE LANCAMENTO E ADENSAMENTO P/ ENVELOPAMENTO</t>
  </si>
  <si>
    <t>74138/001</t>
  </si>
  <si>
    <t>AREIA FINA PARA ENVELOPAMENTO</t>
  </si>
  <si>
    <t>00000366</t>
  </si>
  <si>
    <t>Fita de advertência - perigo - risco de choque - rolo com 300mx7,5cm</t>
  </si>
  <si>
    <t>1.07</t>
  </si>
  <si>
    <t>1.08</t>
  </si>
  <si>
    <t>1.09</t>
  </si>
  <si>
    <t>1.10</t>
  </si>
  <si>
    <t>1.11</t>
  </si>
  <si>
    <t>1.12</t>
  </si>
  <si>
    <t>1.13</t>
  </si>
  <si>
    <t>1.14</t>
  </si>
  <si>
    <t>CX. DE PASSAGEM - R2 (107x52x50)mm EM CONCRETO PRÉ-MOLDADA COM TAMPA DE FERRO - (107x52x50)mm</t>
  </si>
  <si>
    <t>73749/002</t>
  </si>
  <si>
    <t xml:space="preserve">agetop 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</si>
</sst>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0_);_(* \(#,##0.00\);_(* &quot;-&quot;???_);_(@_)"/>
    <numFmt numFmtId="180" formatCode="000000"/>
    <numFmt numFmtId="181" formatCode="d\ \ mmmm\,\ yyy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00%"/>
    <numFmt numFmtId="190" formatCode="0.0000%"/>
    <numFmt numFmtId="191" formatCode="0.000%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#,##0.00\ ;\-#,##0.00\ ;&quot; -&quot;#\ ;@\ "/>
    <numFmt numFmtId="197" formatCode="[$-416]dddd\,\ d&quot; de &quot;mmmm&quot; de &quot;yyyy"/>
    <numFmt numFmtId="198" formatCode="dd/mm/yy;@"/>
    <numFmt numFmtId="199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Garamond"/>
      <family val="1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" fontId="5" fillId="33" borderId="12" xfId="0" applyNumberFormat="1" applyFont="1" applyFill="1" applyBorder="1" applyAlignment="1">
      <alignment/>
    </xf>
    <xf numFmtId="10" fontId="5" fillId="33" borderId="12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0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justify" wrapText="1"/>
    </xf>
    <xf numFmtId="2" fontId="5" fillId="33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0" fontId="5" fillId="33" borderId="12" xfId="0" applyFont="1" applyFill="1" applyBorder="1" applyAlignment="1">
      <alignment horizontal="center" vertical="justify" wrapText="1"/>
    </xf>
    <xf numFmtId="4" fontId="4" fillId="0" borderId="0" xfId="0" applyNumberFormat="1" applyFont="1" applyFill="1" applyAlignment="1">
      <alignment/>
    </xf>
    <xf numFmtId="0" fontId="5" fillId="35" borderId="19" xfId="0" applyFont="1" applyFill="1" applyBorder="1" applyAlignment="1">
      <alignment horizontal="center" vertical="top"/>
    </xf>
    <xf numFmtId="0" fontId="5" fillId="35" borderId="20" xfId="0" applyFont="1" applyFill="1" applyBorder="1" applyAlignment="1">
      <alignment horizontal="center" vertical="justify" wrapText="1"/>
    </xf>
    <xf numFmtId="2" fontId="5" fillId="35" borderId="20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justify" wrapText="1"/>
    </xf>
    <xf numFmtId="2" fontId="5" fillId="35" borderId="12" xfId="0" applyNumberFormat="1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right"/>
    </xf>
    <xf numFmtId="10" fontId="5" fillId="35" borderId="12" xfId="0" applyNumberFormat="1" applyFont="1" applyFill="1" applyBorder="1" applyAlignment="1">
      <alignment horizontal="right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justify" wrapText="1"/>
    </xf>
    <xf numFmtId="0" fontId="5" fillId="35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justify" wrapText="1"/>
    </xf>
    <xf numFmtId="0" fontId="4" fillId="36" borderId="0" xfId="0" applyFont="1" applyFill="1" applyAlignment="1">
      <alignment/>
    </xf>
    <xf numFmtId="0" fontId="4" fillId="0" borderId="12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4" fontId="5" fillId="33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36" borderId="12" xfId="0" applyNumberFormat="1" applyFont="1" applyFill="1" applyBorder="1" applyAlignment="1">
      <alignment horizontal="center"/>
    </xf>
    <xf numFmtId="4" fontId="4" fillId="36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right"/>
    </xf>
    <xf numFmtId="10" fontId="4" fillId="36" borderId="12" xfId="0" applyNumberFormat="1" applyFont="1" applyFill="1" applyBorder="1" applyAlignment="1">
      <alignment horizontal="right"/>
    </xf>
    <xf numFmtId="4" fontId="4" fillId="36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/>
    </xf>
    <xf numFmtId="14" fontId="8" fillId="36" borderId="20" xfId="0" applyNumberFormat="1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43" fontId="4" fillId="0" borderId="22" xfId="0" applyNumberFormat="1" applyFont="1" applyFill="1" applyBorder="1" applyAlignment="1">
      <alignment vertical="center"/>
    </xf>
    <xf numFmtId="43" fontId="4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" fillId="36" borderId="12" xfId="0" applyFont="1" applyFill="1" applyBorder="1" applyAlignment="1">
      <alignment/>
    </xf>
    <xf numFmtId="2" fontId="4" fillId="36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16" xfId="50" applyFont="1" applyFill="1" applyBorder="1" applyAlignment="1">
      <alignment horizontal="left" vertical="center"/>
      <protection/>
    </xf>
    <xf numFmtId="1" fontId="10" fillId="0" borderId="12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36" borderId="12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36" borderId="0" xfId="0" applyFont="1" applyFill="1" applyAlignment="1">
      <alignment horizontal="left"/>
    </xf>
    <xf numFmtId="3" fontId="4" fillId="36" borderId="0" xfId="0" applyNumberFormat="1" applyFont="1" applyFill="1" applyAlignment="1">
      <alignment horizontal="left" vertical="center" wrapText="1"/>
    </xf>
    <xf numFmtId="4" fontId="4" fillId="0" borderId="12" xfId="50" applyNumberFormat="1" applyFont="1" applyFill="1" applyBorder="1" applyAlignment="1">
      <alignment horizontal="center" vertical="center"/>
      <protection/>
    </xf>
    <xf numFmtId="0" fontId="10" fillId="0" borderId="12" xfId="78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/>
    </xf>
    <xf numFmtId="0" fontId="0" fillId="36" borderId="0" xfId="0" applyFill="1" applyAlignment="1">
      <alignment/>
    </xf>
    <xf numFmtId="2" fontId="4" fillId="36" borderId="0" xfId="0" applyNumberFormat="1" applyFont="1" applyFill="1" applyAlignment="1">
      <alignment/>
    </xf>
    <xf numFmtId="0" fontId="4" fillId="37" borderId="12" xfId="50" applyFont="1" applyFill="1" applyBorder="1" applyAlignment="1">
      <alignment horizontal="left" vertical="center" wrapText="1"/>
      <protection/>
    </xf>
    <xf numFmtId="10" fontId="10" fillId="0" borderId="12" xfId="0" applyNumberFormat="1" applyFont="1" applyFill="1" applyBorder="1" applyAlignment="1">
      <alignment horizontal="center" vertical="center"/>
    </xf>
    <xf numFmtId="2" fontId="4" fillId="37" borderId="12" xfId="50" applyNumberFormat="1" applyFont="1" applyFill="1" applyBorder="1" applyAlignment="1">
      <alignment horizontal="center" vertical="center"/>
      <protection/>
    </xf>
    <xf numFmtId="0" fontId="47" fillId="37" borderId="0" xfId="0" applyFont="1" applyFill="1" applyAlignment="1">
      <alignment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4" fillId="35" borderId="12" xfId="50" applyFont="1" applyFill="1" applyBorder="1" applyAlignment="1">
      <alignment horizontal="left" vertical="center" wrapText="1"/>
      <protection/>
    </xf>
    <xf numFmtId="2" fontId="5" fillId="35" borderId="12" xfId="62" applyNumberFormat="1" applyFont="1" applyFill="1" applyBorder="1" applyAlignment="1">
      <alignment horizontal="center" vertical="center" wrapText="1"/>
    </xf>
    <xf numFmtId="2" fontId="4" fillId="35" borderId="12" xfId="50" applyNumberFormat="1" applyFont="1" applyFill="1" applyBorder="1" applyAlignment="1">
      <alignment horizontal="center" vertical="center"/>
      <protection/>
    </xf>
    <xf numFmtId="4" fontId="4" fillId="35" borderId="12" xfId="50" applyNumberFormat="1" applyFont="1" applyFill="1" applyBorder="1" applyAlignment="1">
      <alignment horizontal="center" vertical="center"/>
      <protection/>
    </xf>
    <xf numFmtId="49" fontId="10" fillId="37" borderId="24" xfId="50" applyNumberFormat="1" applyFont="1" applyFill="1" applyBorder="1" applyAlignment="1">
      <alignment horizontal="left" vertical="center"/>
      <protection/>
    </xf>
    <xf numFmtId="49" fontId="10" fillId="37" borderId="12" xfId="50" applyNumberFormat="1" applyFont="1" applyFill="1" applyBorder="1" applyAlignment="1">
      <alignment horizontal="left" vertical="center"/>
      <protection/>
    </xf>
    <xf numFmtId="4" fontId="10" fillId="35" borderId="12" xfId="0" applyNumberFormat="1" applyFont="1" applyFill="1" applyBorder="1" applyAlignment="1">
      <alignment horizontal="center" vertical="center" wrapText="1"/>
    </xf>
    <xf numFmtId="10" fontId="10" fillId="35" borderId="12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left" vertical="center"/>
    </xf>
    <xf numFmtId="49" fontId="4" fillId="36" borderId="16" xfId="0" applyNumberFormat="1" applyFont="1" applyFill="1" applyBorder="1" applyAlignment="1">
      <alignment horizontal="left" vertical="center"/>
    </xf>
    <xf numFmtId="0" fontId="4" fillId="36" borderId="12" xfId="0" applyFont="1" applyFill="1" applyBorder="1" applyAlignment="1">
      <alignment vertical="center" wrapText="1"/>
    </xf>
    <xf numFmtId="10" fontId="4" fillId="36" borderId="12" xfId="0" applyNumberFormat="1" applyFont="1" applyFill="1" applyBorder="1" applyAlignment="1">
      <alignment horizontal="center" vertical="center"/>
    </xf>
    <xf numFmtId="2" fontId="4" fillId="36" borderId="12" xfId="62" applyNumberFormat="1" applyFont="1" applyFill="1" applyBorder="1" applyAlignment="1">
      <alignment horizontal="center" vertical="center" wrapText="1"/>
    </xf>
    <xf numFmtId="49" fontId="10" fillId="37" borderId="18" xfId="50" applyNumberFormat="1" applyFont="1" applyFill="1" applyBorder="1" applyAlignment="1">
      <alignment horizontal="left" vertical="center"/>
      <protection/>
    </xf>
    <xf numFmtId="0" fontId="4" fillId="33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38" borderId="12" xfId="62" applyNumberFormat="1" applyFont="1" applyFill="1" applyBorder="1" applyAlignment="1">
      <alignment horizontal="center" vertical="center" wrapText="1"/>
    </xf>
    <xf numFmtId="0" fontId="5" fillId="38" borderId="12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8" borderId="12" xfId="0" applyNumberFormat="1" applyFont="1" applyFill="1" applyBorder="1" applyAlignment="1">
      <alignment horizontal="center" wrapText="1"/>
    </xf>
    <xf numFmtId="0" fontId="5" fillId="38" borderId="12" xfId="76" applyNumberFormat="1" applyFont="1" applyFill="1" applyBorder="1" applyAlignment="1">
      <alignment horizontal="center" wrapText="1"/>
    </xf>
    <xf numFmtId="0" fontId="5" fillId="38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2" fontId="5" fillId="33" borderId="19" xfId="0" applyNumberFormat="1" applyFont="1" applyFill="1" applyBorder="1" applyAlignment="1">
      <alignment horizontal="center" vertical="top" wrapText="1"/>
    </xf>
    <xf numFmtId="2" fontId="5" fillId="33" borderId="20" xfId="0" applyNumberFormat="1" applyFont="1" applyFill="1" applyBorder="1" applyAlignment="1">
      <alignment horizontal="center" vertical="top"/>
    </xf>
    <xf numFmtId="2" fontId="5" fillId="33" borderId="2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justify" wrapText="1"/>
    </xf>
    <xf numFmtId="0" fontId="5" fillId="35" borderId="12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justify" wrapText="1"/>
    </xf>
    <xf numFmtId="0" fontId="5" fillId="34" borderId="26" xfId="0" applyFont="1" applyFill="1" applyBorder="1" applyAlignment="1">
      <alignment horizontal="center" vertical="justify" wrapText="1"/>
    </xf>
    <xf numFmtId="0" fontId="5" fillId="34" borderId="16" xfId="0" applyFont="1" applyFill="1" applyBorder="1" applyAlignment="1">
      <alignment horizontal="center" vertical="justify" wrapText="1"/>
    </xf>
    <xf numFmtId="0" fontId="5" fillId="33" borderId="15" xfId="0" applyFont="1" applyFill="1" applyBorder="1" applyAlignment="1">
      <alignment horizontal="right" vertical="justify" wrapText="1"/>
    </xf>
    <xf numFmtId="0" fontId="5" fillId="33" borderId="26" xfId="0" applyFont="1" applyFill="1" applyBorder="1" applyAlignment="1">
      <alignment horizontal="right" vertical="justify" wrapText="1"/>
    </xf>
    <xf numFmtId="0" fontId="5" fillId="33" borderId="16" xfId="0" applyFont="1" applyFill="1" applyBorder="1" applyAlignment="1">
      <alignment horizontal="right" vertical="justify" wrapText="1"/>
    </xf>
    <xf numFmtId="0" fontId="4" fillId="0" borderId="0" xfId="0" applyFont="1" applyFill="1" applyAlignment="1">
      <alignment horizontal="left" vertical="justify" wrapText="1"/>
    </xf>
    <xf numFmtId="0" fontId="4" fillId="0" borderId="12" xfId="0" applyFont="1" applyFill="1" applyBorder="1" applyAlignment="1">
      <alignment horizontal="left" vertical="center"/>
    </xf>
    <xf numFmtId="199" fontId="5" fillId="38" borderId="12" xfId="62" applyNumberFormat="1" applyFont="1" applyFill="1" applyBorder="1" applyAlignment="1">
      <alignment horizontal="center" vertical="center" wrapText="1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10" xfId="51"/>
    <cellStyle name="Normal 3" xfId="52"/>
    <cellStyle name="Normal 4" xfId="53"/>
    <cellStyle name="Normal 5" xfId="54"/>
    <cellStyle name="Normal 7" xfId="55"/>
    <cellStyle name="Nota" xfId="56"/>
    <cellStyle name="Percent" xfId="57"/>
    <cellStyle name="Porcentagem 2" xfId="58"/>
    <cellStyle name="Saída" xfId="59"/>
    <cellStyle name="Comma [0]" xfId="60"/>
    <cellStyle name="Separador de milhares 2" xfId="61"/>
    <cellStyle name="Separador de milhares 2 2" xfId="62"/>
    <cellStyle name="Separador de milhares 2 3" xfId="63"/>
    <cellStyle name="Separador de milhares 3" xfId="64"/>
    <cellStyle name="Separador de milhares 4" xfId="65"/>
    <cellStyle name="Separador de milhares 5" xfId="66"/>
    <cellStyle name="Separador de milhares 6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Vírgula 2" xfId="77"/>
    <cellStyle name="Vírgula 3" xfId="78"/>
    <cellStyle name="Vírgula 4" xfId="79"/>
    <cellStyle name="Vírgula 5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6.8515625" style="13" customWidth="1"/>
    <col min="2" max="2" width="92.28125" style="15" customWidth="1"/>
    <col min="3" max="3" width="8.00390625" style="16" customWidth="1"/>
    <col min="4" max="4" width="5.7109375" style="14" bestFit="1" customWidth="1"/>
    <col min="5" max="5" width="9.7109375" style="14" customWidth="1"/>
    <col min="6" max="6" width="9.8515625" style="14" bestFit="1" customWidth="1"/>
    <col min="7" max="7" width="12.28125" style="14" customWidth="1"/>
    <col min="8" max="8" width="17.421875" style="14" customWidth="1"/>
    <col min="9" max="9" width="11.00390625" style="14" bestFit="1" customWidth="1"/>
    <col min="10" max="10" width="16.7109375" style="14" customWidth="1"/>
    <col min="11" max="11" width="10.57421875" style="14" customWidth="1"/>
  </cols>
  <sheetData>
    <row r="1" spans="1:11" ht="21">
      <c r="A1" s="18"/>
      <c r="B1" s="19"/>
      <c r="C1" s="140" t="s">
        <v>179</v>
      </c>
      <c r="D1" s="141"/>
      <c r="E1" s="141"/>
      <c r="F1" s="141"/>
      <c r="G1" s="141"/>
      <c r="H1" s="141"/>
      <c r="I1" s="142"/>
      <c r="J1" s="22"/>
      <c r="K1" s="22"/>
    </row>
    <row r="2" spans="1:11" ht="21" thickBot="1">
      <c r="A2" s="17"/>
      <c r="B2" s="23"/>
      <c r="C2" s="140" t="s">
        <v>110</v>
      </c>
      <c r="D2" s="141"/>
      <c r="E2" s="141"/>
      <c r="F2" s="141"/>
      <c r="G2" s="141"/>
      <c r="H2" s="143"/>
      <c r="I2" s="142"/>
      <c r="J2" s="22"/>
      <c r="K2" s="22"/>
    </row>
    <row r="3" spans="1:11" ht="21" thickBot="1">
      <c r="A3" s="17"/>
      <c r="B3" s="23"/>
      <c r="C3" s="20" t="s">
        <v>0</v>
      </c>
      <c r="D3" s="144"/>
      <c r="E3" s="144"/>
      <c r="F3" s="21" t="s">
        <v>5</v>
      </c>
      <c r="G3" s="20" t="s">
        <v>1</v>
      </c>
      <c r="H3" s="76"/>
      <c r="I3" s="21"/>
      <c r="J3" s="22"/>
      <c r="K3" s="22"/>
    </row>
    <row r="4" spans="1:11" ht="21">
      <c r="A4" s="24"/>
      <c r="B4" s="25"/>
      <c r="C4" s="140" t="s">
        <v>2</v>
      </c>
      <c r="D4" s="141"/>
      <c r="E4" s="141"/>
      <c r="F4" s="26"/>
      <c r="G4" s="140" t="s">
        <v>3</v>
      </c>
      <c r="H4" s="145"/>
      <c r="I4" s="142"/>
      <c r="J4" s="22"/>
      <c r="K4" s="6"/>
    </row>
    <row r="5" spans="1:11" ht="13.5" thickBot="1">
      <c r="A5" s="1"/>
      <c r="B5" s="2"/>
      <c r="C5" s="3"/>
      <c r="D5" s="4"/>
      <c r="E5" s="4"/>
      <c r="F5" s="4"/>
      <c r="G5" s="4"/>
      <c r="H5" s="4"/>
      <c r="I5" s="5"/>
      <c r="J5" s="6"/>
      <c r="K5" s="6"/>
    </row>
    <row r="6" spans="1:11" ht="13.5" thickBot="1">
      <c r="A6" s="146" t="s">
        <v>136</v>
      </c>
      <c r="B6" s="147"/>
      <c r="C6" s="147"/>
      <c r="D6" s="147"/>
      <c r="E6" s="147"/>
      <c r="F6" s="147"/>
      <c r="G6" s="147"/>
      <c r="H6" s="147"/>
      <c r="I6" s="148"/>
      <c r="J6" s="28"/>
      <c r="K6" s="28"/>
    </row>
    <row r="7" spans="1:11" ht="13.5" thickBot="1">
      <c r="A7" s="38" t="s">
        <v>8</v>
      </c>
      <c r="B7" s="39" t="s">
        <v>9</v>
      </c>
      <c r="C7" s="40" t="s">
        <v>10</v>
      </c>
      <c r="D7" s="41" t="s">
        <v>11</v>
      </c>
      <c r="E7" s="49" t="s">
        <v>12</v>
      </c>
      <c r="F7" s="49" t="s">
        <v>13</v>
      </c>
      <c r="G7" s="49" t="s">
        <v>14</v>
      </c>
      <c r="H7" s="49" t="s">
        <v>15</v>
      </c>
      <c r="I7" s="50" t="s">
        <v>16</v>
      </c>
      <c r="J7" s="151" t="s">
        <v>53</v>
      </c>
      <c r="K7" s="27"/>
    </row>
    <row r="8" spans="1:11" ht="12.75">
      <c r="A8" s="42"/>
      <c r="B8" s="43" t="s">
        <v>36</v>
      </c>
      <c r="C8" s="44"/>
      <c r="D8" s="44"/>
      <c r="E8" s="45"/>
      <c r="F8" s="45"/>
      <c r="G8" s="45"/>
      <c r="H8" s="45"/>
      <c r="I8" s="46">
        <f>SUM(I9:I15)</f>
        <v>0.6107161012588246</v>
      </c>
      <c r="J8" s="151"/>
      <c r="K8" s="110"/>
    </row>
    <row r="9" spans="1:11" s="109" customFormat="1" ht="12.75">
      <c r="A9" s="116" t="s">
        <v>177</v>
      </c>
      <c r="B9" s="117" t="s">
        <v>162</v>
      </c>
      <c r="C9" s="118"/>
      <c r="D9" s="119"/>
      <c r="E9" s="120"/>
      <c r="F9" s="120"/>
      <c r="G9" s="123"/>
      <c r="H9" s="123"/>
      <c r="I9" s="124"/>
      <c r="J9" s="114"/>
      <c r="K9" s="110"/>
    </row>
    <row r="10" spans="1:11" s="109" customFormat="1" ht="12.75">
      <c r="A10" s="55" t="s">
        <v>64</v>
      </c>
      <c r="B10" s="111" t="s">
        <v>167</v>
      </c>
      <c r="C10" s="134">
        <v>234</v>
      </c>
      <c r="D10" s="113" t="s">
        <v>4</v>
      </c>
      <c r="E10" s="71">
        <v>0.85</v>
      </c>
      <c r="F10" s="71">
        <v>25</v>
      </c>
      <c r="G10" s="71">
        <f>SUM(E10+F10)</f>
        <v>25.85</v>
      </c>
      <c r="H10" s="64">
        <f>SUM(G10*C10)</f>
        <v>6048.900000000001</v>
      </c>
      <c r="I10" s="112">
        <f>H10/H25</f>
        <v>0.10993527744965127</v>
      </c>
      <c r="J10" s="122" t="s">
        <v>163</v>
      </c>
      <c r="K10" s="122" t="s">
        <v>171</v>
      </c>
    </row>
    <row r="11" spans="1:11" s="109" customFormat="1" ht="12.75">
      <c r="A11" s="55" t="s">
        <v>40</v>
      </c>
      <c r="B11" s="111" t="s">
        <v>164</v>
      </c>
      <c r="C11" s="134">
        <v>185</v>
      </c>
      <c r="D11" s="113" t="s">
        <v>4</v>
      </c>
      <c r="E11" s="71">
        <v>0.85</v>
      </c>
      <c r="F11" s="71">
        <v>7.56</v>
      </c>
      <c r="G11" s="71">
        <f>SUM(E11+F11)</f>
        <v>8.41</v>
      </c>
      <c r="H11" s="64">
        <f>SUM(G11*C11)</f>
        <v>1555.8500000000001</v>
      </c>
      <c r="I11" s="112">
        <f>H11/H25</f>
        <v>0.028276678639098007</v>
      </c>
      <c r="J11" s="121" t="s">
        <v>163</v>
      </c>
      <c r="K11" s="121" t="s">
        <v>172</v>
      </c>
    </row>
    <row r="12" spans="1:11" s="109" customFormat="1" ht="12.75">
      <c r="A12" s="55" t="s">
        <v>41</v>
      </c>
      <c r="B12" s="111" t="s">
        <v>170</v>
      </c>
      <c r="C12" s="134">
        <v>270</v>
      </c>
      <c r="D12" s="113" t="s">
        <v>4</v>
      </c>
      <c r="E12" s="105">
        <v>1.0995</v>
      </c>
      <c r="F12" s="105">
        <v>39.42</v>
      </c>
      <c r="G12" s="115">
        <v>7.33</v>
      </c>
      <c r="H12" s="64">
        <f>SUM(G12*C12)</f>
        <v>1979.1</v>
      </c>
      <c r="I12" s="112">
        <f>H12/H25</f>
        <v>0.03596900388510387</v>
      </c>
      <c r="J12" s="121" t="s">
        <v>163</v>
      </c>
      <c r="K12" s="121" t="s">
        <v>173</v>
      </c>
    </row>
    <row r="13" spans="1:11" s="109" customFormat="1" ht="12.75">
      <c r="A13" s="55" t="s">
        <v>93</v>
      </c>
      <c r="B13" s="111" t="s">
        <v>168</v>
      </c>
      <c r="C13" s="134">
        <v>50</v>
      </c>
      <c r="D13" s="113" t="s">
        <v>4</v>
      </c>
      <c r="E13" s="105">
        <v>4.6995</v>
      </c>
      <c r="F13" s="105">
        <v>12.22</v>
      </c>
      <c r="G13" s="115">
        <v>31.33</v>
      </c>
      <c r="H13" s="115">
        <v>3759.6</v>
      </c>
      <c r="I13" s="112">
        <f>H13/H25</f>
        <v>0.06832856702866784</v>
      </c>
      <c r="J13" s="121" t="s">
        <v>163</v>
      </c>
      <c r="K13" s="121" t="s">
        <v>174</v>
      </c>
    </row>
    <row r="14" spans="1:11" s="109" customFormat="1" ht="12.75">
      <c r="A14" s="55" t="s">
        <v>108</v>
      </c>
      <c r="B14" s="111" t="s">
        <v>169</v>
      </c>
      <c r="C14" s="134">
        <v>50</v>
      </c>
      <c r="D14" s="113" t="s">
        <v>4</v>
      </c>
      <c r="E14" s="105">
        <v>4.6995</v>
      </c>
      <c r="F14" s="105">
        <v>5.5</v>
      </c>
      <c r="G14" s="115">
        <v>31.33</v>
      </c>
      <c r="H14" s="115">
        <v>3759.6</v>
      </c>
      <c r="I14" s="112">
        <f>H14/H25</f>
        <v>0.06832856702866784</v>
      </c>
      <c r="J14" s="121" t="s">
        <v>163</v>
      </c>
      <c r="K14" s="121" t="s">
        <v>175</v>
      </c>
    </row>
    <row r="15" spans="1:11" s="109" customFormat="1" ht="12.75">
      <c r="A15" s="55" t="s">
        <v>176</v>
      </c>
      <c r="B15" s="111" t="s">
        <v>166</v>
      </c>
      <c r="C15" s="134">
        <v>1320</v>
      </c>
      <c r="D15" s="113" t="s">
        <v>4</v>
      </c>
      <c r="E15" s="105">
        <v>2.5</v>
      </c>
      <c r="F15" s="105">
        <v>10</v>
      </c>
      <c r="G15" s="115">
        <v>12.5</v>
      </c>
      <c r="H15" s="115">
        <v>16500</v>
      </c>
      <c r="I15" s="112">
        <f>H15/H25</f>
        <v>0.29987800722763575</v>
      </c>
      <c r="J15" s="121" t="s">
        <v>165</v>
      </c>
      <c r="K15" s="121"/>
    </row>
    <row r="16" spans="1:11" s="109" customFormat="1" ht="12.75">
      <c r="A16" s="55" t="s">
        <v>195</v>
      </c>
      <c r="B16" s="111" t="s">
        <v>203</v>
      </c>
      <c r="C16" s="134">
        <v>11</v>
      </c>
      <c r="D16" s="113" t="s">
        <v>26</v>
      </c>
      <c r="E16" s="70">
        <f>26.35*0.15</f>
        <v>3.9525</v>
      </c>
      <c r="F16" s="70">
        <f>26.35*0.85</f>
        <v>22.3975</v>
      </c>
      <c r="G16" s="70">
        <v>310.73</v>
      </c>
      <c r="H16" s="83">
        <f>G16*C16</f>
        <v>3418.03</v>
      </c>
      <c r="I16" s="128">
        <f>H16/H25</f>
        <v>0.06212072879056217</v>
      </c>
      <c r="J16" s="130" t="s">
        <v>163</v>
      </c>
      <c r="K16" s="121" t="s">
        <v>204</v>
      </c>
    </row>
    <row r="17" spans="1:11" s="53" customFormat="1" ht="9.75">
      <c r="A17" s="55" t="s">
        <v>196</v>
      </c>
      <c r="B17" s="127" t="s">
        <v>182</v>
      </c>
      <c r="C17" s="160">
        <f>200*(0.6*1.2)</f>
        <v>144</v>
      </c>
      <c r="D17" s="83" t="s">
        <v>183</v>
      </c>
      <c r="E17" s="70">
        <f>26.35*0.15</f>
        <v>3.9525</v>
      </c>
      <c r="F17" s="70">
        <f>26.35*0.85</f>
        <v>22.3975</v>
      </c>
      <c r="G17" s="70">
        <f>E17+F17</f>
        <v>26.35</v>
      </c>
      <c r="H17" s="83">
        <f aca="true" t="shared" si="0" ref="H17:H23">G17*C17</f>
        <v>3794.4</v>
      </c>
      <c r="I17" s="128">
        <f>H17/H25</f>
        <v>0.06896103700754795</v>
      </c>
      <c r="J17" s="126" t="s">
        <v>163</v>
      </c>
      <c r="K17" s="125" t="s">
        <v>184</v>
      </c>
    </row>
    <row r="18" spans="1:11" s="53" customFormat="1" ht="9.75">
      <c r="A18" s="55" t="s">
        <v>197</v>
      </c>
      <c r="B18" s="127" t="s">
        <v>185</v>
      </c>
      <c r="C18" s="160">
        <v>2</v>
      </c>
      <c r="D18" s="83" t="s">
        <v>183</v>
      </c>
      <c r="E18" s="70">
        <f>26.35*0.15</f>
        <v>3.9525</v>
      </c>
      <c r="F18" s="70">
        <f>26.35*0.85</f>
        <v>22.3975</v>
      </c>
      <c r="G18" s="70">
        <v>13.43</v>
      </c>
      <c r="H18" s="83">
        <f>G18*C18</f>
        <v>26.86</v>
      </c>
      <c r="I18" s="128">
        <f>H18/H25</f>
        <v>0.00048816504691723007</v>
      </c>
      <c r="J18" s="126" t="s">
        <v>163</v>
      </c>
      <c r="K18" s="125" t="s">
        <v>184</v>
      </c>
    </row>
    <row r="19" spans="1:11" s="53" customFormat="1" ht="13.5" customHeight="1">
      <c r="A19" s="55" t="s">
        <v>198</v>
      </c>
      <c r="B19" s="52" t="s">
        <v>186</v>
      </c>
      <c r="C19" s="160">
        <f>SUM(C17:C18)*1.2</f>
        <v>175.2</v>
      </c>
      <c r="D19" s="83" t="s">
        <v>183</v>
      </c>
      <c r="E19" s="129">
        <f>41.42*0.15</f>
        <v>6.213</v>
      </c>
      <c r="F19" s="129">
        <f>41.42*0.85</f>
        <v>35.207</v>
      </c>
      <c r="G19" s="70">
        <f>E19+F19</f>
        <v>41.42</v>
      </c>
      <c r="H19" s="83">
        <f t="shared" si="0"/>
        <v>7256.784</v>
      </c>
      <c r="I19" s="128">
        <f>H19/H25</f>
        <v>0.13188787423038736</v>
      </c>
      <c r="J19" s="126" t="s">
        <v>163</v>
      </c>
      <c r="K19" s="125" t="s">
        <v>187</v>
      </c>
    </row>
    <row r="20" spans="1:11" s="53" customFormat="1" ht="13.5" customHeight="1">
      <c r="A20" s="55" t="s">
        <v>199</v>
      </c>
      <c r="B20" s="127" t="s">
        <v>188</v>
      </c>
      <c r="C20" s="160">
        <f>0.1*1.1*1.1*6</f>
        <v>0.7260000000000002</v>
      </c>
      <c r="D20" s="83" t="s">
        <v>183</v>
      </c>
      <c r="E20" s="129">
        <v>18.8</v>
      </c>
      <c r="F20" s="129">
        <v>85.64</v>
      </c>
      <c r="G20" s="70">
        <f>E20+F20</f>
        <v>104.44</v>
      </c>
      <c r="H20" s="83">
        <f t="shared" si="0"/>
        <v>75.82344000000002</v>
      </c>
      <c r="I20" s="128">
        <f>H20/H25</f>
        <v>0.0013780473992935885</v>
      </c>
      <c r="J20" s="126" t="s">
        <v>181</v>
      </c>
      <c r="K20" s="125" t="s">
        <v>189</v>
      </c>
    </row>
    <row r="21" spans="1:11" s="53" customFormat="1" ht="21" customHeight="1">
      <c r="A21" s="55" t="s">
        <v>200</v>
      </c>
      <c r="B21" s="127" t="s">
        <v>190</v>
      </c>
      <c r="C21" s="160">
        <f>0.25*0.4*200</f>
        <v>20</v>
      </c>
      <c r="D21" s="83" t="s">
        <v>183</v>
      </c>
      <c r="E21" s="70">
        <f>G21*0.3</f>
        <v>87.879</v>
      </c>
      <c r="F21" s="70">
        <f>G21*0.7</f>
        <v>205.051</v>
      </c>
      <c r="G21" s="70">
        <v>292.93</v>
      </c>
      <c r="H21" s="83">
        <f t="shared" si="0"/>
        <v>5858.6</v>
      </c>
      <c r="I21" s="128">
        <f>H21/H25</f>
        <v>0.1064766844329592</v>
      </c>
      <c r="J21" s="126" t="s">
        <v>163</v>
      </c>
      <c r="K21" s="125" t="s">
        <v>191</v>
      </c>
    </row>
    <row r="22" spans="1:11" s="53" customFormat="1" ht="13.5" customHeight="1">
      <c r="A22" s="55" t="s">
        <v>201</v>
      </c>
      <c r="B22" s="127" t="s">
        <v>192</v>
      </c>
      <c r="C22" s="160">
        <f>C21*0.5</f>
        <v>10</v>
      </c>
      <c r="D22" s="83" t="s">
        <v>183</v>
      </c>
      <c r="E22" s="70">
        <f>F22*0.1765</f>
        <v>10.358785</v>
      </c>
      <c r="F22" s="70">
        <v>58.69</v>
      </c>
      <c r="G22" s="70">
        <v>85</v>
      </c>
      <c r="H22" s="83">
        <f>G22*C22</f>
        <v>850</v>
      </c>
      <c r="I22" s="128">
        <f>H22/H25</f>
        <v>0.015448260978393356</v>
      </c>
      <c r="J22" s="126" t="s">
        <v>163</v>
      </c>
      <c r="K22" s="125" t="s">
        <v>193</v>
      </c>
    </row>
    <row r="23" spans="1:11" s="53" customFormat="1" ht="12.75" customHeight="1">
      <c r="A23" s="55" t="s">
        <v>202</v>
      </c>
      <c r="B23" s="127" t="s">
        <v>194</v>
      </c>
      <c r="C23" s="160">
        <v>1</v>
      </c>
      <c r="D23" s="83" t="s">
        <v>26</v>
      </c>
      <c r="E23" s="129">
        <f>F23*0.1765</f>
        <v>20.826999999999998</v>
      </c>
      <c r="F23" s="129">
        <v>118</v>
      </c>
      <c r="G23" s="70">
        <f>E23+F23</f>
        <v>138.827</v>
      </c>
      <c r="H23" s="83">
        <f t="shared" si="0"/>
        <v>138.827</v>
      </c>
      <c r="I23" s="128">
        <f>H23/H25</f>
        <v>0.0025231008551146053</v>
      </c>
      <c r="J23" s="126" t="s">
        <v>165</v>
      </c>
      <c r="K23" s="125"/>
    </row>
    <row r="24" spans="1:11" ht="12.75">
      <c r="A24" s="152"/>
      <c r="B24" s="153"/>
      <c r="C24" s="153"/>
      <c r="D24" s="153"/>
      <c r="E24" s="153"/>
      <c r="F24" s="153"/>
      <c r="G24" s="153"/>
      <c r="H24" s="153"/>
      <c r="I24" s="154"/>
      <c r="J24" s="6"/>
      <c r="K24" s="7"/>
    </row>
    <row r="25" spans="1:11" ht="12.75" customHeight="1">
      <c r="A25" s="155" t="s">
        <v>6</v>
      </c>
      <c r="B25" s="156"/>
      <c r="C25" s="156"/>
      <c r="D25" s="156"/>
      <c r="E25" s="156"/>
      <c r="F25" s="156"/>
      <c r="G25" s="157"/>
      <c r="H25" s="8">
        <f>SUM(H9:H23)</f>
        <v>55022.37444</v>
      </c>
      <c r="I25" s="29">
        <f>SUM(I9:I15)</f>
        <v>0.6107161012588246</v>
      </c>
      <c r="J25" s="6"/>
      <c r="K25" s="6"/>
    </row>
    <row r="26" spans="1:11" ht="12.75" customHeight="1">
      <c r="A26" s="155" t="s">
        <v>158</v>
      </c>
      <c r="B26" s="156"/>
      <c r="C26" s="156"/>
      <c r="D26" s="156"/>
      <c r="E26" s="156"/>
      <c r="F26" s="156"/>
      <c r="G26" s="157"/>
      <c r="H26" s="8">
        <f>H25*0.22</f>
        <v>12104.9223768</v>
      </c>
      <c r="I26" s="9"/>
      <c r="J26" s="6"/>
      <c r="K26" s="6"/>
    </row>
    <row r="27" spans="1:11" ht="12.75" customHeight="1">
      <c r="A27" s="155" t="s">
        <v>7</v>
      </c>
      <c r="B27" s="156"/>
      <c r="C27" s="156"/>
      <c r="D27" s="156"/>
      <c r="E27" s="156"/>
      <c r="F27" s="156"/>
      <c r="G27" s="157"/>
      <c r="H27" s="8">
        <f>H25+H26</f>
        <v>67127.2968168</v>
      </c>
      <c r="I27" s="9"/>
      <c r="J27" s="6"/>
      <c r="K27" s="6"/>
    </row>
    <row r="28" spans="1:11" ht="12.75">
      <c r="A28" s="10"/>
      <c r="B28" s="11"/>
      <c r="C28" s="7"/>
      <c r="D28" s="6"/>
      <c r="E28" s="6"/>
      <c r="F28" s="6"/>
      <c r="G28" s="6"/>
      <c r="H28" s="6"/>
      <c r="I28" s="6"/>
      <c r="J28" s="6"/>
      <c r="K28" s="6"/>
    </row>
    <row r="29" spans="1:11" ht="12.75">
      <c r="A29" s="10"/>
      <c r="B29" s="11" t="s">
        <v>17</v>
      </c>
      <c r="C29" s="6"/>
      <c r="D29" s="6"/>
      <c r="E29" s="6"/>
      <c r="F29" s="6"/>
      <c r="G29" s="6"/>
      <c r="H29" s="6"/>
      <c r="I29" s="6"/>
      <c r="J29" s="37"/>
      <c r="K29" s="6"/>
    </row>
    <row r="30" spans="1:9" ht="12.75" customHeight="1">
      <c r="A30" s="12">
        <v>1</v>
      </c>
      <c r="B30" s="158" t="s">
        <v>137</v>
      </c>
      <c r="C30" s="158"/>
      <c r="D30" s="158"/>
      <c r="E30" s="158"/>
      <c r="F30" s="158"/>
      <c r="G30" s="158"/>
      <c r="H30" s="158"/>
      <c r="I30" s="158"/>
    </row>
    <row r="31" spans="1:9" ht="12.75">
      <c r="A31" s="12">
        <v>2</v>
      </c>
      <c r="B31" s="149" t="s">
        <v>18</v>
      </c>
      <c r="C31" s="149"/>
      <c r="D31" s="149"/>
      <c r="E31" s="149"/>
      <c r="F31" s="149"/>
      <c r="G31" s="149"/>
      <c r="H31" s="149"/>
      <c r="I31" s="149"/>
    </row>
    <row r="32" spans="1:9" ht="12.75" customHeight="1">
      <c r="A32" s="12">
        <v>3</v>
      </c>
      <c r="B32" s="149" t="s">
        <v>19</v>
      </c>
      <c r="C32" s="149"/>
      <c r="D32" s="149"/>
      <c r="E32" s="149"/>
      <c r="F32" s="149"/>
      <c r="G32" s="149"/>
      <c r="H32" s="149"/>
      <c r="I32" s="149"/>
    </row>
    <row r="33" spans="1:9" ht="12.75" customHeight="1">
      <c r="A33" s="12">
        <v>4</v>
      </c>
      <c r="B33" s="149" t="s">
        <v>178</v>
      </c>
      <c r="C33" s="149"/>
      <c r="D33" s="149"/>
      <c r="E33" s="149"/>
      <c r="F33" s="149"/>
      <c r="G33" s="149"/>
      <c r="H33" s="149"/>
      <c r="I33" s="149"/>
    </row>
    <row r="35" spans="1:9" ht="12.75">
      <c r="A35" s="12"/>
      <c r="B35" s="11"/>
      <c r="C35" s="7"/>
      <c r="D35" s="6"/>
      <c r="E35" s="6"/>
      <c r="F35" s="6"/>
      <c r="G35" s="6"/>
      <c r="H35" s="6"/>
      <c r="I35" s="6"/>
    </row>
    <row r="36" spans="1:9" ht="12.75">
      <c r="A36" s="12"/>
      <c r="B36" s="11"/>
      <c r="C36" s="7"/>
      <c r="D36" s="6"/>
      <c r="E36" s="6"/>
      <c r="F36" s="6"/>
      <c r="G36" s="6"/>
      <c r="H36" s="6"/>
      <c r="I36" s="6"/>
    </row>
    <row r="37" spans="1:9" ht="12.75" customHeight="1">
      <c r="A37" s="61"/>
      <c r="B37" s="150" t="s">
        <v>102</v>
      </c>
      <c r="C37" s="150"/>
      <c r="D37" s="150"/>
      <c r="E37" s="150"/>
      <c r="F37" s="150"/>
      <c r="G37" s="150"/>
      <c r="H37" s="150"/>
      <c r="I37" s="60"/>
    </row>
    <row r="38" spans="1:9" ht="12.75">
      <c r="A38" s="61"/>
      <c r="B38" s="150"/>
      <c r="C38" s="150"/>
      <c r="D38" s="150"/>
      <c r="E38" s="150"/>
      <c r="F38" s="150"/>
      <c r="G38" s="150"/>
      <c r="H38" s="150"/>
      <c r="I38" s="60"/>
    </row>
    <row r="39" spans="1:9" ht="12.75">
      <c r="A39" s="61"/>
      <c r="B39" s="150"/>
      <c r="C39" s="150"/>
      <c r="D39" s="150"/>
      <c r="E39" s="150"/>
      <c r="F39" s="150"/>
      <c r="G39" s="150"/>
      <c r="H39" s="150"/>
      <c r="I39" s="60"/>
    </row>
    <row r="40" spans="1:9" ht="12.75">
      <c r="A40" s="61"/>
      <c r="B40" s="150"/>
      <c r="C40" s="150"/>
      <c r="D40" s="150"/>
      <c r="E40" s="150"/>
      <c r="F40" s="150"/>
      <c r="G40" s="150"/>
      <c r="H40" s="150"/>
      <c r="I40" s="60"/>
    </row>
  </sheetData>
  <sheetProtection/>
  <mergeCells count="16">
    <mergeCell ref="B31:I31"/>
    <mergeCell ref="B32:I32"/>
    <mergeCell ref="B33:I33"/>
    <mergeCell ref="B37:H40"/>
    <mergeCell ref="J7:J8"/>
    <mergeCell ref="A24:I24"/>
    <mergeCell ref="A25:G25"/>
    <mergeCell ref="A26:G26"/>
    <mergeCell ref="A27:G27"/>
    <mergeCell ref="B30:I30"/>
    <mergeCell ref="C1:I1"/>
    <mergeCell ref="C2:I2"/>
    <mergeCell ref="D3:E3"/>
    <mergeCell ref="C4:E4"/>
    <mergeCell ref="G4:I4"/>
    <mergeCell ref="A6:I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6.8515625" style="13" customWidth="1"/>
    <col min="2" max="2" width="92.28125" style="15" customWidth="1"/>
    <col min="3" max="3" width="8.00390625" style="16" customWidth="1"/>
    <col min="4" max="4" width="5.7109375" style="14" bestFit="1" customWidth="1"/>
    <col min="5" max="5" width="9.7109375" style="14" customWidth="1"/>
    <col min="6" max="6" width="9.8515625" style="14" bestFit="1" customWidth="1"/>
    <col min="7" max="7" width="12.28125" style="14" bestFit="1" customWidth="1"/>
    <col min="8" max="8" width="11.8515625" style="14" customWidth="1"/>
    <col min="9" max="9" width="11.00390625" style="14" bestFit="1" customWidth="1"/>
    <col min="10" max="10" width="16.7109375" style="14" customWidth="1"/>
    <col min="11" max="11" width="10.57421875" style="14" customWidth="1"/>
    <col min="12" max="16384" width="9.140625" style="14" customWidth="1"/>
  </cols>
  <sheetData>
    <row r="1" spans="1:9" s="22" customFormat="1" ht="12" customHeight="1">
      <c r="A1" s="18"/>
      <c r="B1" s="19"/>
      <c r="C1" s="140" t="s">
        <v>148</v>
      </c>
      <c r="D1" s="141"/>
      <c r="E1" s="141"/>
      <c r="F1" s="141"/>
      <c r="G1" s="141"/>
      <c r="H1" s="141"/>
      <c r="I1" s="142"/>
    </row>
    <row r="2" spans="1:9" s="22" customFormat="1" ht="21" customHeight="1" thickBot="1">
      <c r="A2" s="17"/>
      <c r="B2" s="23"/>
      <c r="C2" s="140" t="s">
        <v>110</v>
      </c>
      <c r="D2" s="141"/>
      <c r="E2" s="141"/>
      <c r="F2" s="141"/>
      <c r="G2" s="141"/>
      <c r="H2" s="143"/>
      <c r="I2" s="142"/>
    </row>
    <row r="3" spans="1:9" s="22" customFormat="1" ht="21" thickBot="1">
      <c r="A3" s="17"/>
      <c r="B3" s="23"/>
      <c r="C3" s="20" t="s">
        <v>0</v>
      </c>
      <c r="D3" s="144"/>
      <c r="E3" s="144"/>
      <c r="F3" s="21" t="s">
        <v>5</v>
      </c>
      <c r="G3" s="20" t="s">
        <v>1</v>
      </c>
      <c r="H3" s="76"/>
      <c r="I3" s="21"/>
    </row>
    <row r="4" spans="1:11" s="22" customFormat="1" ht="12" customHeight="1">
      <c r="A4" s="24"/>
      <c r="B4" s="25"/>
      <c r="C4" s="140" t="s">
        <v>2</v>
      </c>
      <c r="D4" s="141"/>
      <c r="E4" s="141"/>
      <c r="F4" s="26"/>
      <c r="G4" s="140" t="s">
        <v>3</v>
      </c>
      <c r="H4" s="145"/>
      <c r="I4" s="142"/>
      <c r="K4" s="6"/>
    </row>
    <row r="5" spans="1:9" s="6" customFormat="1" ht="12" customHeight="1" thickBot="1">
      <c r="A5" s="1"/>
      <c r="B5" s="2"/>
      <c r="C5" s="3"/>
      <c r="D5" s="4"/>
      <c r="E5" s="4"/>
      <c r="F5" s="4"/>
      <c r="G5" s="4"/>
      <c r="H5" s="4"/>
      <c r="I5" s="5"/>
    </row>
    <row r="6" spans="1:9" s="28" customFormat="1" ht="18" customHeight="1" thickBot="1">
      <c r="A6" s="146" t="s">
        <v>136</v>
      </c>
      <c r="B6" s="147"/>
      <c r="C6" s="147"/>
      <c r="D6" s="147"/>
      <c r="E6" s="147"/>
      <c r="F6" s="147"/>
      <c r="G6" s="147"/>
      <c r="H6" s="147"/>
      <c r="I6" s="148"/>
    </row>
    <row r="7" spans="1:10" s="27" customFormat="1" ht="19.5" customHeight="1" thickBot="1">
      <c r="A7" s="38" t="s">
        <v>8</v>
      </c>
      <c r="B7" s="39" t="s">
        <v>9</v>
      </c>
      <c r="C7" s="40" t="s">
        <v>10</v>
      </c>
      <c r="D7" s="41" t="s">
        <v>11</v>
      </c>
      <c r="E7" s="49" t="s">
        <v>12</v>
      </c>
      <c r="F7" s="49" t="s">
        <v>13</v>
      </c>
      <c r="G7" s="49" t="s">
        <v>14</v>
      </c>
      <c r="H7" s="49" t="s">
        <v>15</v>
      </c>
      <c r="I7" s="50" t="s">
        <v>16</v>
      </c>
      <c r="J7" s="151" t="s">
        <v>53</v>
      </c>
    </row>
    <row r="8" spans="1:11" s="34" customFormat="1" ht="9.75">
      <c r="A8" s="42"/>
      <c r="B8" s="43" t="s">
        <v>36</v>
      </c>
      <c r="C8" s="44"/>
      <c r="D8" s="44"/>
      <c r="E8" s="45"/>
      <c r="F8" s="45"/>
      <c r="G8" s="45"/>
      <c r="H8" s="45"/>
      <c r="I8" s="46">
        <f>SUM(I10:I30)</f>
        <v>0.9999999999999999</v>
      </c>
      <c r="J8" s="151"/>
      <c r="K8" s="35"/>
    </row>
    <row r="9" spans="1:11" s="32" customFormat="1" ht="12" customHeight="1">
      <c r="A9" s="47">
        <v>1</v>
      </c>
      <c r="B9" s="48" t="s">
        <v>23</v>
      </c>
      <c r="C9" s="44"/>
      <c r="D9" s="44"/>
      <c r="E9" s="45"/>
      <c r="F9" s="45"/>
      <c r="G9" s="45"/>
      <c r="H9" s="45"/>
      <c r="I9" s="46"/>
      <c r="J9" s="151"/>
      <c r="K9" s="33"/>
    </row>
    <row r="10" spans="1:11" s="28" customFormat="1" ht="9.75">
      <c r="A10" s="55" t="s">
        <v>64</v>
      </c>
      <c r="B10" s="54" t="s">
        <v>104</v>
      </c>
      <c r="C10" s="135">
        <v>7</v>
      </c>
      <c r="D10" s="63" t="s">
        <v>20</v>
      </c>
      <c r="E10" s="71">
        <f>G10*0.1765</f>
        <v>3.6147199999999997</v>
      </c>
      <c r="F10" s="71">
        <f>G10*0.8535</f>
        <v>17.479680000000002</v>
      </c>
      <c r="G10" s="71">
        <v>20.48</v>
      </c>
      <c r="H10" s="64">
        <f>SUM(G10*C10)</f>
        <v>143.36</v>
      </c>
      <c r="I10" s="68">
        <f>H10/$H$32</f>
        <v>0.0033875876670636496</v>
      </c>
      <c r="J10" s="96" t="s">
        <v>54</v>
      </c>
      <c r="K10" s="56"/>
    </row>
    <row r="11" spans="1:11" s="28" customFormat="1" ht="9.75">
      <c r="A11" s="55" t="s">
        <v>40</v>
      </c>
      <c r="B11" s="54" t="s">
        <v>103</v>
      </c>
      <c r="C11" s="135">
        <v>57</v>
      </c>
      <c r="D11" s="63" t="s">
        <v>20</v>
      </c>
      <c r="E11" s="71">
        <f>G11*0.1765</f>
        <v>6.7423</v>
      </c>
      <c r="F11" s="71">
        <f>G11*0.8535</f>
        <v>32.6037</v>
      </c>
      <c r="G11" s="71">
        <v>38.2</v>
      </c>
      <c r="H11" s="64">
        <f aca="true" t="shared" si="0" ref="H11:H30">SUM(G11*C11)</f>
        <v>2177.4</v>
      </c>
      <c r="I11" s="68">
        <f>H11/$H$32</f>
        <v>0.05145182328588442</v>
      </c>
      <c r="J11" s="96" t="s">
        <v>54</v>
      </c>
      <c r="K11" s="56"/>
    </row>
    <row r="12" spans="1:11" s="28" customFormat="1" ht="9.75">
      <c r="A12" s="55" t="s">
        <v>41</v>
      </c>
      <c r="B12" s="54" t="s">
        <v>138</v>
      </c>
      <c r="C12" s="135">
        <v>2</v>
      </c>
      <c r="D12" s="63" t="s">
        <v>20</v>
      </c>
      <c r="E12" s="71">
        <f>G12*0.1765</f>
        <v>1.3819949999999999</v>
      </c>
      <c r="F12" s="71">
        <f>G12*0.8535</f>
        <v>6.682905000000001</v>
      </c>
      <c r="G12" s="71">
        <v>7.83</v>
      </c>
      <c r="H12" s="64">
        <f t="shared" si="0"/>
        <v>15.66</v>
      </c>
      <c r="I12" s="68">
        <f>H12/$H$32</f>
        <v>0.0003700448023592128</v>
      </c>
      <c r="J12" s="96" t="s">
        <v>54</v>
      </c>
      <c r="K12" s="56"/>
    </row>
    <row r="13" spans="1:11" s="6" customFormat="1" ht="30">
      <c r="A13" s="55" t="s">
        <v>93</v>
      </c>
      <c r="B13" s="54" t="s">
        <v>37</v>
      </c>
      <c r="C13" s="135">
        <v>4</v>
      </c>
      <c r="D13" s="63" t="s">
        <v>20</v>
      </c>
      <c r="E13" s="71">
        <f>G13*0.1765</f>
        <v>92.27596499999999</v>
      </c>
      <c r="F13" s="71">
        <f>G13*0.8535</f>
        <v>446.21833499999997</v>
      </c>
      <c r="G13" s="73">
        <v>522.81</v>
      </c>
      <c r="H13" s="64">
        <f t="shared" si="0"/>
        <v>2091.24</v>
      </c>
      <c r="I13" s="68">
        <f>H13/$H$32</f>
        <v>0.04941586797481993</v>
      </c>
      <c r="J13" s="96" t="s">
        <v>54</v>
      </c>
      <c r="K13" s="7"/>
    </row>
    <row r="14" spans="1:11" s="32" customFormat="1" ht="12" customHeight="1">
      <c r="A14" s="36">
        <v>2</v>
      </c>
      <c r="B14" s="30" t="s">
        <v>22</v>
      </c>
      <c r="C14" s="136"/>
      <c r="D14" s="31"/>
      <c r="E14" s="62"/>
      <c r="F14" s="62"/>
      <c r="G14" s="77"/>
      <c r="H14" s="77"/>
      <c r="I14" s="45"/>
      <c r="J14" s="97"/>
      <c r="K14" s="33"/>
    </row>
    <row r="15" spans="1:11" s="53" customFormat="1" ht="11.25" customHeight="1">
      <c r="A15" s="51" t="s">
        <v>42</v>
      </c>
      <c r="B15" s="52" t="s">
        <v>33</v>
      </c>
      <c r="C15" s="135">
        <v>6480</v>
      </c>
      <c r="D15" s="66" t="s">
        <v>4</v>
      </c>
      <c r="E15" s="71">
        <f>G15*0.15</f>
        <v>0.5595</v>
      </c>
      <c r="F15" s="71">
        <f>G15*0.85</f>
        <v>3.1705</v>
      </c>
      <c r="G15" s="70">
        <v>3.73</v>
      </c>
      <c r="H15" s="64">
        <f t="shared" si="0"/>
        <v>24170.4</v>
      </c>
      <c r="I15" s="68">
        <f>H15/$H$32</f>
        <v>0.5711450121930471</v>
      </c>
      <c r="J15" s="86" t="s">
        <v>154</v>
      </c>
      <c r="K15" s="84">
        <v>70626</v>
      </c>
    </row>
    <row r="16" spans="1:11" s="32" customFormat="1" ht="12" customHeight="1">
      <c r="A16" s="36">
        <v>3</v>
      </c>
      <c r="B16" s="30" t="s">
        <v>24</v>
      </c>
      <c r="C16" s="136"/>
      <c r="D16" s="31"/>
      <c r="E16" s="62"/>
      <c r="F16" s="62"/>
      <c r="G16" s="77"/>
      <c r="H16" s="77"/>
      <c r="I16" s="45"/>
      <c r="J16" s="97"/>
      <c r="K16" s="33"/>
    </row>
    <row r="17" spans="1:11" s="6" customFormat="1" ht="12" customHeight="1">
      <c r="A17" s="55" t="s">
        <v>60</v>
      </c>
      <c r="B17" s="54" t="s">
        <v>59</v>
      </c>
      <c r="C17" s="137">
        <v>64</v>
      </c>
      <c r="D17" s="63" t="s">
        <v>58</v>
      </c>
      <c r="E17" s="71">
        <f>G17*0.15</f>
        <v>0.7245</v>
      </c>
      <c r="F17" s="71">
        <f>G17*0.85</f>
        <v>4.1055</v>
      </c>
      <c r="G17" s="71">
        <v>4.83</v>
      </c>
      <c r="H17" s="64">
        <f t="shared" si="0"/>
        <v>309.12</v>
      </c>
      <c r="I17" s="68">
        <f aca="true" t="shared" si="1" ref="I17:I22">H17/$H$32</f>
        <v>0.007304485907105994</v>
      </c>
      <c r="J17" s="98" t="s">
        <v>54</v>
      </c>
      <c r="K17" s="7"/>
    </row>
    <row r="18" spans="1:11" s="6" customFormat="1" ht="12" customHeight="1">
      <c r="A18" s="55" t="s">
        <v>61</v>
      </c>
      <c r="B18" s="54" t="s">
        <v>106</v>
      </c>
      <c r="C18" s="137">
        <v>85</v>
      </c>
      <c r="D18" s="63" t="s">
        <v>58</v>
      </c>
      <c r="E18" s="71">
        <f>G18*0.1765</f>
        <v>2.33333</v>
      </c>
      <c r="F18" s="71">
        <f>G18*0.8535</f>
        <v>11.283270000000002</v>
      </c>
      <c r="G18" s="71">
        <v>13.22</v>
      </c>
      <c r="H18" s="64">
        <f t="shared" si="0"/>
        <v>1123.7</v>
      </c>
      <c r="I18" s="68">
        <f t="shared" si="1"/>
        <v>0.02655295941322142</v>
      </c>
      <c r="J18" s="98" t="s">
        <v>54</v>
      </c>
      <c r="K18" s="7"/>
    </row>
    <row r="19" spans="1:11" s="6" customFormat="1" ht="12" customHeight="1">
      <c r="A19" s="55" t="s">
        <v>62</v>
      </c>
      <c r="B19" s="54" t="s">
        <v>133</v>
      </c>
      <c r="C19" s="137">
        <v>52</v>
      </c>
      <c r="D19" s="63" t="s">
        <v>58</v>
      </c>
      <c r="E19" s="71">
        <f>G19*0.1765</f>
        <v>1.9626799999999998</v>
      </c>
      <c r="F19" s="71">
        <f>G19*0.8535</f>
        <v>9.49092</v>
      </c>
      <c r="G19" s="71">
        <v>11.12</v>
      </c>
      <c r="H19" s="64">
        <f t="shared" si="0"/>
        <v>578.24</v>
      </c>
      <c r="I19" s="68">
        <f t="shared" si="1"/>
        <v>0.013663774362464317</v>
      </c>
      <c r="J19" s="98" t="s">
        <v>54</v>
      </c>
      <c r="K19" s="7"/>
    </row>
    <row r="20" spans="1:11" s="6" customFormat="1" ht="12" customHeight="1">
      <c r="A20" s="55" t="s">
        <v>98</v>
      </c>
      <c r="B20" s="54" t="s">
        <v>134</v>
      </c>
      <c r="C20" s="137">
        <v>13</v>
      </c>
      <c r="D20" s="63" t="s">
        <v>58</v>
      </c>
      <c r="E20" s="71">
        <f>G20*0.1765</f>
        <v>1.9626799999999998</v>
      </c>
      <c r="F20" s="71">
        <f>G20*0.8535</f>
        <v>9.49092</v>
      </c>
      <c r="G20" s="71">
        <v>11.12</v>
      </c>
      <c r="H20" s="64">
        <f t="shared" si="0"/>
        <v>144.56</v>
      </c>
      <c r="I20" s="68">
        <f t="shared" si="1"/>
        <v>0.0034159435906160793</v>
      </c>
      <c r="J20" s="98" t="s">
        <v>54</v>
      </c>
      <c r="K20" s="7"/>
    </row>
    <row r="21" spans="1:11" s="6" customFormat="1" ht="20.25">
      <c r="A21" s="55" t="s">
        <v>98</v>
      </c>
      <c r="B21" s="54" t="s">
        <v>38</v>
      </c>
      <c r="C21" s="135">
        <v>120</v>
      </c>
      <c r="D21" s="63" t="s">
        <v>25</v>
      </c>
      <c r="E21" s="71">
        <v>17.05</v>
      </c>
      <c r="F21" s="71"/>
      <c r="G21" s="72">
        <v>17.05</v>
      </c>
      <c r="H21" s="64">
        <f t="shared" si="0"/>
        <v>2046</v>
      </c>
      <c r="I21" s="68">
        <f t="shared" si="1"/>
        <v>0.04834684965689332</v>
      </c>
      <c r="J21" s="99" t="s">
        <v>54</v>
      </c>
      <c r="K21" s="7"/>
    </row>
    <row r="22" spans="1:11" s="6" customFormat="1" ht="9.75">
      <c r="A22" s="55" t="s">
        <v>99</v>
      </c>
      <c r="B22" s="54" t="s">
        <v>29</v>
      </c>
      <c r="C22" s="135">
        <v>50</v>
      </c>
      <c r="D22" s="63" t="s">
        <v>20</v>
      </c>
      <c r="E22" s="71">
        <f>G22*0.1765</f>
        <v>0.5489149999999999</v>
      </c>
      <c r="F22" s="71">
        <f>G22*0.8535</f>
        <v>2.654385</v>
      </c>
      <c r="G22" s="71">
        <v>3.11</v>
      </c>
      <c r="H22" s="64">
        <f t="shared" si="0"/>
        <v>155.5</v>
      </c>
      <c r="I22" s="68">
        <f t="shared" si="1"/>
        <v>0.003674455093669067</v>
      </c>
      <c r="J22" s="100" t="s">
        <v>54</v>
      </c>
      <c r="K22" s="7"/>
    </row>
    <row r="23" spans="1:11" s="32" customFormat="1" ht="12" customHeight="1">
      <c r="A23" s="36">
        <v>4</v>
      </c>
      <c r="B23" s="30" t="s">
        <v>27</v>
      </c>
      <c r="C23" s="136"/>
      <c r="D23" s="31"/>
      <c r="E23" s="62"/>
      <c r="F23" s="62"/>
      <c r="G23" s="77"/>
      <c r="H23" s="77"/>
      <c r="I23" s="45"/>
      <c r="J23" s="97"/>
      <c r="K23" s="33"/>
    </row>
    <row r="24" spans="1:11" s="6" customFormat="1" ht="13.5" customHeight="1">
      <c r="A24" s="55" t="s">
        <v>57</v>
      </c>
      <c r="B24" s="58" t="s">
        <v>122</v>
      </c>
      <c r="C24" s="135">
        <v>315</v>
      </c>
      <c r="D24" s="59" t="s">
        <v>4</v>
      </c>
      <c r="E24" s="71">
        <f>G24*0.15</f>
        <v>1.317</v>
      </c>
      <c r="F24" s="71">
        <f>G24*0.85</f>
        <v>7.462999999999999</v>
      </c>
      <c r="G24" s="71">
        <v>8.78</v>
      </c>
      <c r="H24" s="64">
        <f t="shared" si="0"/>
        <v>2765.7</v>
      </c>
      <c r="I24" s="68">
        <f>H24/$H$32</f>
        <v>0.06535331480746327</v>
      </c>
      <c r="J24" s="87" t="s">
        <v>157</v>
      </c>
      <c r="K24" s="88">
        <v>91872</v>
      </c>
    </row>
    <row r="25" spans="1:10" s="6" customFormat="1" ht="11.25" customHeight="1">
      <c r="A25" s="55" t="s">
        <v>116</v>
      </c>
      <c r="B25" s="54" t="s">
        <v>139</v>
      </c>
      <c r="C25" s="137">
        <v>52</v>
      </c>
      <c r="D25" s="65" t="s">
        <v>26</v>
      </c>
      <c r="E25" s="105">
        <v>23.85</v>
      </c>
      <c r="F25" s="105">
        <v>79.45</v>
      </c>
      <c r="G25" s="71">
        <f>SUM(E25+F25)</f>
        <v>103.30000000000001</v>
      </c>
      <c r="H25" s="64">
        <f t="shared" si="0"/>
        <v>5371.6</v>
      </c>
      <c r="I25" s="68">
        <f>H25/$H$32</f>
        <v>0.1269305657951946</v>
      </c>
      <c r="J25" s="101" t="s">
        <v>54</v>
      </c>
    </row>
    <row r="26" spans="1:10" s="6" customFormat="1" ht="11.25" customHeight="1">
      <c r="A26" s="55" t="s">
        <v>117</v>
      </c>
      <c r="B26" s="54" t="s">
        <v>140</v>
      </c>
      <c r="C26" s="137">
        <v>18</v>
      </c>
      <c r="D26" s="65" t="s">
        <v>26</v>
      </c>
      <c r="E26" s="106">
        <v>4.7</v>
      </c>
      <c r="F26" s="106">
        <v>15.62</v>
      </c>
      <c r="G26" s="71">
        <f>SUM(E26+F26)</f>
        <v>20.32</v>
      </c>
      <c r="H26" s="64">
        <f t="shared" si="0"/>
        <v>365.76</v>
      </c>
      <c r="I26" s="68">
        <f>H26/$H$32</f>
        <v>0.008642885498780695</v>
      </c>
      <c r="J26" s="101" t="s">
        <v>54</v>
      </c>
    </row>
    <row r="27" spans="1:10" s="6" customFormat="1" ht="11.25" customHeight="1">
      <c r="A27" s="55" t="s">
        <v>118</v>
      </c>
      <c r="B27" s="54" t="s">
        <v>141</v>
      </c>
      <c r="C27" s="137">
        <v>2</v>
      </c>
      <c r="D27" s="65" t="s">
        <v>26</v>
      </c>
      <c r="E27" s="106">
        <v>4.7</v>
      </c>
      <c r="F27" s="106">
        <v>15.62</v>
      </c>
      <c r="G27" s="71">
        <f>SUM(E27+F27)</f>
        <v>20.32</v>
      </c>
      <c r="H27" s="64">
        <f t="shared" si="0"/>
        <v>40.64</v>
      </c>
      <c r="I27" s="68">
        <f>H27/$H$32</f>
        <v>0.0009603206109756327</v>
      </c>
      <c r="J27" s="101" t="s">
        <v>54</v>
      </c>
    </row>
    <row r="28" spans="1:10" s="6" customFormat="1" ht="11.25" customHeight="1">
      <c r="A28" s="55" t="s">
        <v>119</v>
      </c>
      <c r="B28" s="54" t="s">
        <v>143</v>
      </c>
      <c r="C28" s="137">
        <v>1</v>
      </c>
      <c r="D28" s="65" t="s">
        <v>26</v>
      </c>
      <c r="E28" s="106">
        <v>4.7</v>
      </c>
      <c r="F28" s="106">
        <v>15.62</v>
      </c>
      <c r="G28" s="71">
        <f>SUM(E28+F28)</f>
        <v>20.32</v>
      </c>
      <c r="H28" s="64">
        <f>SUM(G28*C28)</f>
        <v>20.32</v>
      </c>
      <c r="I28" s="68">
        <f>H28/$H$32</f>
        <v>0.00048016030548781634</v>
      </c>
      <c r="J28" s="101" t="s">
        <v>54</v>
      </c>
    </row>
    <row r="29" spans="1:11" s="32" customFormat="1" ht="12" customHeight="1">
      <c r="A29" s="36">
        <v>5</v>
      </c>
      <c r="B29" s="30" t="s">
        <v>28</v>
      </c>
      <c r="C29" s="136"/>
      <c r="D29" s="31"/>
      <c r="E29" s="62"/>
      <c r="F29" s="62"/>
      <c r="G29" s="77"/>
      <c r="H29" s="77"/>
      <c r="I29" s="45"/>
      <c r="J29" s="97"/>
      <c r="K29" s="33"/>
    </row>
    <row r="30" spans="1:11" s="6" customFormat="1" ht="9.75">
      <c r="A30" s="55" t="s">
        <v>92</v>
      </c>
      <c r="B30" s="54" t="s">
        <v>80</v>
      </c>
      <c r="C30" s="135">
        <v>4</v>
      </c>
      <c r="D30" s="63" t="s">
        <v>26</v>
      </c>
      <c r="E30" s="71">
        <f>G30*0.1765</f>
        <v>35.3</v>
      </c>
      <c r="F30" s="71">
        <f>G30*0.8535</f>
        <v>170.70000000000002</v>
      </c>
      <c r="G30" s="71">
        <v>200</v>
      </c>
      <c r="H30" s="64">
        <f t="shared" si="0"/>
        <v>800</v>
      </c>
      <c r="I30" s="68">
        <f>H30/$H$32</f>
        <v>0.0189039490349534</v>
      </c>
      <c r="J30" s="96" t="s">
        <v>54</v>
      </c>
      <c r="K30" s="7"/>
    </row>
    <row r="31" spans="1:11" s="6" customFormat="1" ht="12" customHeight="1">
      <c r="A31" s="152"/>
      <c r="B31" s="153"/>
      <c r="C31" s="153"/>
      <c r="D31" s="153"/>
      <c r="E31" s="153"/>
      <c r="F31" s="153"/>
      <c r="G31" s="153"/>
      <c r="H31" s="153"/>
      <c r="I31" s="154"/>
      <c r="K31" s="7"/>
    </row>
    <row r="32" spans="1:9" s="6" customFormat="1" ht="11.25" customHeight="1">
      <c r="A32" s="155" t="s">
        <v>6</v>
      </c>
      <c r="B32" s="156"/>
      <c r="C32" s="156"/>
      <c r="D32" s="156"/>
      <c r="E32" s="156"/>
      <c r="F32" s="156"/>
      <c r="G32" s="157"/>
      <c r="H32" s="8">
        <f>SUM(H10:H30)</f>
        <v>42319.200000000004</v>
      </c>
      <c r="I32" s="29">
        <f>SUM(I10:I30)</f>
        <v>0.9999999999999999</v>
      </c>
    </row>
    <row r="33" spans="1:9" s="6" customFormat="1" ht="11.25" customHeight="1">
      <c r="A33" s="155" t="s">
        <v>158</v>
      </c>
      <c r="B33" s="156"/>
      <c r="C33" s="156"/>
      <c r="D33" s="156"/>
      <c r="E33" s="156"/>
      <c r="F33" s="156"/>
      <c r="G33" s="157"/>
      <c r="H33" s="8">
        <f>H32*0.22</f>
        <v>9310.224</v>
      </c>
      <c r="I33" s="9"/>
    </row>
    <row r="34" spans="1:9" s="6" customFormat="1" ht="12" customHeight="1">
      <c r="A34" s="155" t="s">
        <v>7</v>
      </c>
      <c r="B34" s="156"/>
      <c r="C34" s="156"/>
      <c r="D34" s="156"/>
      <c r="E34" s="156"/>
      <c r="F34" s="156"/>
      <c r="G34" s="157"/>
      <c r="H34" s="8">
        <f>H32+H33</f>
        <v>51629.424000000006</v>
      </c>
      <c r="I34" s="9"/>
    </row>
    <row r="35" spans="1:3" s="6" customFormat="1" ht="12.75" customHeight="1">
      <c r="A35" s="10"/>
      <c r="B35" s="11"/>
      <c r="C35" s="7"/>
    </row>
    <row r="36" spans="1:10" s="6" customFormat="1" ht="9.75">
      <c r="A36" s="10"/>
      <c r="B36" s="11" t="s">
        <v>17</v>
      </c>
      <c r="J36" s="37"/>
    </row>
    <row r="37" spans="1:9" ht="12.75" customHeight="1">
      <c r="A37" s="12">
        <v>1</v>
      </c>
      <c r="B37" s="158" t="s">
        <v>137</v>
      </c>
      <c r="C37" s="158"/>
      <c r="D37" s="158"/>
      <c r="E37" s="158"/>
      <c r="F37" s="158"/>
      <c r="G37" s="158"/>
      <c r="H37" s="158"/>
      <c r="I37" s="158"/>
    </row>
    <row r="38" spans="1:9" ht="12.75">
      <c r="A38" s="12">
        <v>2</v>
      </c>
      <c r="B38" s="149" t="s">
        <v>18</v>
      </c>
      <c r="C38" s="149"/>
      <c r="D38" s="149"/>
      <c r="E38" s="149"/>
      <c r="F38" s="149"/>
      <c r="G38" s="149"/>
      <c r="H38" s="149"/>
      <c r="I38" s="149"/>
    </row>
    <row r="39" spans="1:9" ht="12.75" customHeight="1">
      <c r="A39" s="12">
        <v>3</v>
      </c>
      <c r="B39" s="149" t="s">
        <v>19</v>
      </c>
      <c r="C39" s="149"/>
      <c r="D39" s="149"/>
      <c r="E39" s="149"/>
      <c r="F39" s="149"/>
      <c r="G39" s="149"/>
      <c r="H39" s="149"/>
      <c r="I39" s="149"/>
    </row>
    <row r="40" spans="1:9" ht="12.75" customHeight="1">
      <c r="A40" s="12">
        <v>4</v>
      </c>
      <c r="B40" s="149" t="s">
        <v>178</v>
      </c>
      <c r="C40" s="149"/>
      <c r="D40" s="149"/>
      <c r="E40" s="149"/>
      <c r="F40" s="149"/>
      <c r="G40" s="149"/>
      <c r="H40" s="149"/>
      <c r="I40" s="149"/>
    </row>
    <row r="42" spans="1:9" ht="12.75">
      <c r="A42" s="12"/>
      <c r="B42" s="11"/>
      <c r="C42" s="7"/>
      <c r="D42" s="6"/>
      <c r="E42" s="6"/>
      <c r="F42" s="6"/>
      <c r="G42" s="6"/>
      <c r="H42" s="6"/>
      <c r="I42" s="6"/>
    </row>
    <row r="43" spans="1:9" ht="12.75">
      <c r="A43" s="12"/>
      <c r="B43" s="11"/>
      <c r="C43" s="7"/>
      <c r="D43" s="6"/>
      <c r="E43" s="6"/>
      <c r="F43" s="6"/>
      <c r="G43" s="6"/>
      <c r="H43" s="6"/>
      <c r="I43" s="6"/>
    </row>
    <row r="44" spans="1:9" ht="12.75">
      <c r="A44" s="61"/>
      <c r="B44" s="150" t="s">
        <v>102</v>
      </c>
      <c r="C44" s="150"/>
      <c r="D44" s="150"/>
      <c r="E44" s="150"/>
      <c r="F44" s="150"/>
      <c r="G44" s="150"/>
      <c r="H44" s="150"/>
      <c r="I44" s="60"/>
    </row>
    <row r="45" spans="1:9" ht="12.75">
      <c r="A45" s="61"/>
      <c r="B45" s="150"/>
      <c r="C45" s="150"/>
      <c r="D45" s="150"/>
      <c r="E45" s="150"/>
      <c r="F45" s="150"/>
      <c r="G45" s="150"/>
      <c r="H45" s="150"/>
      <c r="I45" s="60"/>
    </row>
    <row r="46" spans="1:9" ht="12.75">
      <c r="A46" s="61"/>
      <c r="B46" s="150"/>
      <c r="C46" s="150"/>
      <c r="D46" s="150"/>
      <c r="E46" s="150"/>
      <c r="F46" s="150"/>
      <c r="G46" s="150"/>
      <c r="H46" s="150"/>
      <c r="I46" s="60"/>
    </row>
    <row r="47" spans="1:9" ht="12.75">
      <c r="A47" s="61"/>
      <c r="B47" s="150"/>
      <c r="C47" s="150"/>
      <c r="D47" s="150"/>
      <c r="E47" s="150"/>
      <c r="F47" s="150"/>
      <c r="G47" s="150"/>
      <c r="H47" s="150"/>
      <c r="I47" s="60"/>
    </row>
  </sheetData>
  <sheetProtection/>
  <mergeCells count="16">
    <mergeCell ref="A6:I6"/>
    <mergeCell ref="C1:I1"/>
    <mergeCell ref="C2:I2"/>
    <mergeCell ref="D3:E3"/>
    <mergeCell ref="C4:E4"/>
    <mergeCell ref="G4:I4"/>
    <mergeCell ref="B44:H47"/>
    <mergeCell ref="J7:J9"/>
    <mergeCell ref="B39:I39"/>
    <mergeCell ref="B40:I40"/>
    <mergeCell ref="A31:I31"/>
    <mergeCell ref="A32:G32"/>
    <mergeCell ref="A33:G33"/>
    <mergeCell ref="A34:G34"/>
    <mergeCell ref="B37:I37"/>
    <mergeCell ref="B38:I38"/>
  </mergeCells>
  <printOptions horizontalCentered="1"/>
  <pageMargins left="0" right="0" top="0.15748031496062992" bottom="1.7322834645669292" header="0.11811023622047245" footer="0.118110236220472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8515625" style="13" customWidth="1"/>
    <col min="2" max="2" width="92.28125" style="15" customWidth="1"/>
    <col min="3" max="3" width="8.00390625" style="16" customWidth="1"/>
    <col min="4" max="4" width="5.7109375" style="14" bestFit="1" customWidth="1"/>
    <col min="5" max="5" width="9.7109375" style="14" customWidth="1"/>
    <col min="6" max="6" width="9.8515625" style="14" bestFit="1" customWidth="1"/>
    <col min="7" max="7" width="12.28125" style="14" bestFit="1" customWidth="1"/>
    <col min="8" max="8" width="11.8515625" style="14" customWidth="1"/>
    <col min="9" max="9" width="11.00390625" style="14" bestFit="1" customWidth="1"/>
    <col min="10" max="10" width="16.7109375" style="14" customWidth="1"/>
  </cols>
  <sheetData>
    <row r="1" spans="1:10" ht="21">
      <c r="A1" s="18"/>
      <c r="B1" s="19"/>
      <c r="C1" s="140" t="s">
        <v>147</v>
      </c>
      <c r="D1" s="141"/>
      <c r="E1" s="141"/>
      <c r="F1" s="141"/>
      <c r="G1" s="141"/>
      <c r="H1" s="141"/>
      <c r="I1" s="142"/>
      <c r="J1" s="22"/>
    </row>
    <row r="2" spans="1:10" ht="21" thickBot="1">
      <c r="A2" s="17"/>
      <c r="B2" s="23"/>
      <c r="C2" s="140" t="s">
        <v>110</v>
      </c>
      <c r="D2" s="141"/>
      <c r="E2" s="141"/>
      <c r="F2" s="141"/>
      <c r="G2" s="141"/>
      <c r="H2" s="143"/>
      <c r="I2" s="142"/>
      <c r="J2" s="22"/>
    </row>
    <row r="3" spans="1:10" ht="21" thickBot="1">
      <c r="A3" s="17"/>
      <c r="B3" s="23"/>
      <c r="C3" s="20" t="s">
        <v>0</v>
      </c>
      <c r="D3" s="144"/>
      <c r="E3" s="144"/>
      <c r="F3" s="21" t="s">
        <v>5</v>
      </c>
      <c r="G3" s="20" t="s">
        <v>1</v>
      </c>
      <c r="H3" s="76"/>
      <c r="I3" s="21"/>
      <c r="J3" s="22"/>
    </row>
    <row r="4" spans="1:10" ht="21">
      <c r="A4" s="24"/>
      <c r="B4" s="25"/>
      <c r="C4" s="140" t="s">
        <v>2</v>
      </c>
      <c r="D4" s="141"/>
      <c r="E4" s="141"/>
      <c r="F4" s="26"/>
      <c r="G4" s="140" t="s">
        <v>3</v>
      </c>
      <c r="H4" s="145"/>
      <c r="I4" s="142"/>
      <c r="J4" s="22"/>
    </row>
    <row r="5" spans="1:10" ht="13.5" thickBot="1">
      <c r="A5" s="1"/>
      <c r="B5" s="2"/>
      <c r="C5" s="3"/>
      <c r="D5" s="4"/>
      <c r="E5" s="4"/>
      <c r="F5" s="4"/>
      <c r="G5" s="4"/>
      <c r="H5" s="4"/>
      <c r="I5" s="5"/>
      <c r="J5" s="6"/>
    </row>
    <row r="6" spans="1:10" ht="13.5" thickBot="1">
      <c r="A6" s="146" t="s">
        <v>136</v>
      </c>
      <c r="B6" s="147"/>
      <c r="C6" s="147"/>
      <c r="D6" s="147"/>
      <c r="E6" s="147"/>
      <c r="F6" s="147"/>
      <c r="G6" s="147"/>
      <c r="H6" s="147"/>
      <c r="I6" s="148"/>
      <c r="J6" s="28"/>
    </row>
    <row r="7" spans="1:10" ht="13.5" thickBot="1">
      <c r="A7" s="38" t="s">
        <v>8</v>
      </c>
      <c r="B7" s="39" t="s">
        <v>9</v>
      </c>
      <c r="C7" s="40" t="s">
        <v>10</v>
      </c>
      <c r="D7" s="41" t="s">
        <v>11</v>
      </c>
      <c r="E7" s="49" t="s">
        <v>12</v>
      </c>
      <c r="F7" s="49" t="s">
        <v>13</v>
      </c>
      <c r="G7" s="49" t="s">
        <v>14</v>
      </c>
      <c r="H7" s="49" t="s">
        <v>15</v>
      </c>
      <c r="I7" s="50" t="s">
        <v>16</v>
      </c>
      <c r="J7" s="151" t="s">
        <v>53</v>
      </c>
    </row>
    <row r="8" spans="1:10" ht="12.75">
      <c r="A8" s="42"/>
      <c r="B8" s="43" t="s">
        <v>36</v>
      </c>
      <c r="C8" s="44"/>
      <c r="D8" s="44"/>
      <c r="E8" s="45"/>
      <c r="F8" s="45"/>
      <c r="G8" s="45"/>
      <c r="H8" s="45"/>
      <c r="I8" s="46">
        <f>SUM(I10:I65)</f>
        <v>1.0000000000000002</v>
      </c>
      <c r="J8" s="151"/>
    </row>
    <row r="9" spans="1:10" ht="12.75">
      <c r="A9" s="47">
        <v>1</v>
      </c>
      <c r="B9" s="48" t="s">
        <v>23</v>
      </c>
      <c r="C9" s="44"/>
      <c r="D9" s="44"/>
      <c r="E9" s="45"/>
      <c r="F9" s="45"/>
      <c r="G9" s="45"/>
      <c r="H9" s="45"/>
      <c r="I9" s="46"/>
      <c r="J9" s="151"/>
    </row>
    <row r="10" spans="1:11" ht="12.75">
      <c r="A10" s="55" t="s">
        <v>64</v>
      </c>
      <c r="B10" s="54" t="s">
        <v>104</v>
      </c>
      <c r="C10" s="135">
        <v>50</v>
      </c>
      <c r="D10" s="63" t="s">
        <v>20</v>
      </c>
      <c r="E10" s="71">
        <f>G10*0.1765</f>
        <v>3.6147199999999997</v>
      </c>
      <c r="F10" s="71">
        <f>G10*0.8535</f>
        <v>17.479680000000002</v>
      </c>
      <c r="G10" s="71">
        <v>20.48</v>
      </c>
      <c r="H10" s="64">
        <f>SUM(G10*C10)</f>
        <v>1024</v>
      </c>
      <c r="I10" s="68">
        <f>H10/$H$67</f>
        <v>0.007744563131387042</v>
      </c>
      <c r="J10" s="96" t="s">
        <v>54</v>
      </c>
      <c r="K10" s="102"/>
    </row>
    <row r="11" spans="1:11" ht="12.75">
      <c r="A11" s="55" t="s">
        <v>40</v>
      </c>
      <c r="B11" s="54" t="s">
        <v>103</v>
      </c>
      <c r="C11" s="135">
        <v>30</v>
      </c>
      <c r="D11" s="63" t="s">
        <v>20</v>
      </c>
      <c r="E11" s="71">
        <f>G11*0.1765</f>
        <v>6.7423</v>
      </c>
      <c r="F11" s="71">
        <f>G11*0.8535</f>
        <v>32.6037</v>
      </c>
      <c r="G11" s="71">
        <v>38.2</v>
      </c>
      <c r="H11" s="64">
        <f aca="true" t="shared" si="0" ref="H11:H65">SUM(G11*C11)</f>
        <v>1146</v>
      </c>
      <c r="I11" s="68">
        <f>H11/$H$67</f>
        <v>0.008667255223212452</v>
      </c>
      <c r="J11" s="96" t="s">
        <v>54</v>
      </c>
      <c r="K11" s="102"/>
    </row>
    <row r="12" spans="1:11" ht="30">
      <c r="A12" s="55" t="s">
        <v>93</v>
      </c>
      <c r="B12" s="54" t="s">
        <v>37</v>
      </c>
      <c r="C12" s="135">
        <v>5</v>
      </c>
      <c r="D12" s="63" t="s">
        <v>20</v>
      </c>
      <c r="E12" s="71">
        <f>G12*0.1765</f>
        <v>92.27596499999999</v>
      </c>
      <c r="F12" s="71">
        <f>G12*0.8535</f>
        <v>446.21833499999997</v>
      </c>
      <c r="G12" s="73">
        <v>522.81</v>
      </c>
      <c r="H12" s="64">
        <f t="shared" si="0"/>
        <v>2614.0499999999997</v>
      </c>
      <c r="I12" s="68">
        <f>H12/$H$67</f>
        <v>0.019770190677345992</v>
      </c>
      <c r="J12" s="96" t="s">
        <v>54</v>
      </c>
      <c r="K12" s="102"/>
    </row>
    <row r="13" spans="1:11" s="80" customFormat="1" ht="20.25">
      <c r="A13" s="55" t="s">
        <v>108</v>
      </c>
      <c r="B13" s="54" t="s">
        <v>39</v>
      </c>
      <c r="C13" s="135">
        <v>1</v>
      </c>
      <c r="D13" s="65" t="s">
        <v>26</v>
      </c>
      <c r="E13" s="71">
        <f>G13*0.15</f>
        <v>7.657499999999999</v>
      </c>
      <c r="F13" s="71">
        <f>G13*0.85</f>
        <v>43.3925</v>
      </c>
      <c r="G13" s="71">
        <v>51.05</v>
      </c>
      <c r="H13" s="64">
        <f t="shared" si="0"/>
        <v>51.05</v>
      </c>
      <c r="I13" s="68">
        <f>H13/$H$67</f>
        <v>0.0003860936990794028</v>
      </c>
      <c r="J13" s="96" t="s">
        <v>54</v>
      </c>
      <c r="K13" s="102"/>
    </row>
    <row r="14" spans="1:11" ht="12.75">
      <c r="A14" s="36">
        <v>2</v>
      </c>
      <c r="B14" s="30" t="s">
        <v>22</v>
      </c>
      <c r="C14" s="136"/>
      <c r="D14" s="31"/>
      <c r="E14" s="62"/>
      <c r="F14" s="62"/>
      <c r="G14" s="77"/>
      <c r="H14" s="77"/>
      <c r="I14" s="45"/>
      <c r="J14" s="97"/>
      <c r="K14" s="102"/>
    </row>
    <row r="15" spans="1:11" ht="12.75">
      <c r="A15" s="51" t="s">
        <v>42</v>
      </c>
      <c r="B15" s="52" t="s">
        <v>33</v>
      </c>
      <c r="C15" s="135">
        <v>5020</v>
      </c>
      <c r="D15" s="66" t="s">
        <v>4</v>
      </c>
      <c r="E15" s="71">
        <f>G15*0.15</f>
        <v>0.5595</v>
      </c>
      <c r="F15" s="71">
        <f>G15*0.85</f>
        <v>3.1705</v>
      </c>
      <c r="G15" s="70">
        <v>3.73</v>
      </c>
      <c r="H15" s="64">
        <f t="shared" si="0"/>
        <v>18724.6</v>
      </c>
      <c r="I15" s="68">
        <f>H15/$H$67</f>
        <v>0.14161508477536114</v>
      </c>
      <c r="J15" s="86" t="s">
        <v>154</v>
      </c>
      <c r="K15" s="84">
        <v>70626</v>
      </c>
    </row>
    <row r="16" spans="1:11" ht="12.75">
      <c r="A16" s="36">
        <v>3</v>
      </c>
      <c r="B16" s="30" t="s">
        <v>24</v>
      </c>
      <c r="C16" s="136"/>
      <c r="D16" s="31"/>
      <c r="E16" s="62"/>
      <c r="F16" s="62"/>
      <c r="G16" s="77"/>
      <c r="H16" s="77"/>
      <c r="I16" s="45"/>
      <c r="J16" s="97"/>
      <c r="K16" s="102"/>
    </row>
    <row r="17" spans="1:11" ht="12.75">
      <c r="A17" s="55" t="s">
        <v>60</v>
      </c>
      <c r="B17" s="54" t="s">
        <v>59</v>
      </c>
      <c r="C17" s="137">
        <v>80</v>
      </c>
      <c r="D17" s="63" t="s">
        <v>58</v>
      </c>
      <c r="E17" s="71">
        <f>G17*0.15</f>
        <v>0.7245</v>
      </c>
      <c r="F17" s="71">
        <f>G17*0.85</f>
        <v>4.1055</v>
      </c>
      <c r="G17" s="71">
        <v>4.83</v>
      </c>
      <c r="H17" s="64">
        <f t="shared" si="0"/>
        <v>386.4</v>
      </c>
      <c r="I17" s="68">
        <f aca="true" t="shared" si="1" ref="I17:I27">H17/$H$67</f>
        <v>0.002922362494109329</v>
      </c>
      <c r="J17" s="98" t="s">
        <v>54</v>
      </c>
      <c r="K17" s="102"/>
    </row>
    <row r="18" spans="1:11" ht="12.75">
      <c r="A18" s="55" t="s">
        <v>61</v>
      </c>
      <c r="B18" s="54" t="s">
        <v>106</v>
      </c>
      <c r="C18" s="137">
        <v>67</v>
      </c>
      <c r="D18" s="63" t="s">
        <v>58</v>
      </c>
      <c r="E18" s="71">
        <f>G18*0.1765</f>
        <v>2.33333</v>
      </c>
      <c r="F18" s="71">
        <f>G18*0.8535</f>
        <v>11.283270000000002</v>
      </c>
      <c r="G18" s="71">
        <v>13.22</v>
      </c>
      <c r="H18" s="64">
        <f t="shared" si="0"/>
        <v>885.74</v>
      </c>
      <c r="I18" s="68">
        <f t="shared" si="1"/>
        <v>0.006698895847651132</v>
      </c>
      <c r="J18" s="98" t="s">
        <v>54</v>
      </c>
      <c r="K18" s="102"/>
    </row>
    <row r="19" spans="1:11" ht="12.75">
      <c r="A19" s="55" t="s">
        <v>43</v>
      </c>
      <c r="B19" s="54" t="s">
        <v>145</v>
      </c>
      <c r="C19" s="137">
        <v>1</v>
      </c>
      <c r="D19" s="63" t="s">
        <v>58</v>
      </c>
      <c r="E19" s="71">
        <f>G19*0.1765</f>
        <v>2.50983</v>
      </c>
      <c r="F19" s="71">
        <f>G19*0.8535</f>
        <v>12.13677</v>
      </c>
      <c r="G19" s="71">
        <v>14.22</v>
      </c>
      <c r="H19" s="64">
        <f>SUM(G19*C19)</f>
        <v>14.22</v>
      </c>
      <c r="I19" s="68">
        <f t="shared" si="1"/>
        <v>0.00010754657004719116</v>
      </c>
      <c r="J19" s="98" t="s">
        <v>54</v>
      </c>
      <c r="K19" s="102"/>
    </row>
    <row r="20" spans="1:11" ht="12.75">
      <c r="A20" s="55" t="s">
        <v>62</v>
      </c>
      <c r="B20" s="54" t="s">
        <v>133</v>
      </c>
      <c r="C20" s="137">
        <v>50</v>
      </c>
      <c r="D20" s="63" t="s">
        <v>58</v>
      </c>
      <c r="E20" s="71">
        <f>G20*0.1765</f>
        <v>1.9626799999999998</v>
      </c>
      <c r="F20" s="71">
        <f>G20*0.8535</f>
        <v>9.49092</v>
      </c>
      <c r="G20" s="71">
        <v>11.12</v>
      </c>
      <c r="H20" s="64">
        <f t="shared" si="0"/>
        <v>556</v>
      </c>
      <c r="I20" s="68">
        <f t="shared" si="1"/>
        <v>0.004205055762745308</v>
      </c>
      <c r="J20" s="98" t="s">
        <v>54</v>
      </c>
      <c r="K20" s="102"/>
    </row>
    <row r="21" spans="1:11" ht="12.75">
      <c r="A21" s="55" t="s">
        <v>98</v>
      </c>
      <c r="B21" s="54" t="s">
        <v>134</v>
      </c>
      <c r="C21" s="137">
        <v>27</v>
      </c>
      <c r="D21" s="63" t="s">
        <v>58</v>
      </c>
      <c r="E21" s="71">
        <f>G21*0.1765</f>
        <v>1.9626799999999998</v>
      </c>
      <c r="F21" s="71">
        <f>G21*0.8535</f>
        <v>9.49092</v>
      </c>
      <c r="G21" s="71">
        <v>11.12</v>
      </c>
      <c r="H21" s="64">
        <f t="shared" si="0"/>
        <v>300.23999999999995</v>
      </c>
      <c r="I21" s="68">
        <f t="shared" si="1"/>
        <v>0.0022707301118824663</v>
      </c>
      <c r="J21" s="98" t="s">
        <v>54</v>
      </c>
      <c r="K21" s="102"/>
    </row>
    <row r="22" spans="1:11" ht="20.25">
      <c r="A22" s="55" t="s">
        <v>98</v>
      </c>
      <c r="B22" s="54" t="s">
        <v>38</v>
      </c>
      <c r="C22" s="135">
        <v>111</v>
      </c>
      <c r="D22" s="63" t="s">
        <v>25</v>
      </c>
      <c r="E22" s="71">
        <v>17.05</v>
      </c>
      <c r="F22" s="71"/>
      <c r="G22" s="72">
        <v>17.05</v>
      </c>
      <c r="H22" s="64">
        <f t="shared" si="0"/>
        <v>1892.5500000000002</v>
      </c>
      <c r="I22" s="68">
        <f t="shared" si="1"/>
        <v>0.014313450150689988</v>
      </c>
      <c r="J22" s="99" t="s">
        <v>54</v>
      </c>
      <c r="K22" s="102"/>
    </row>
    <row r="23" spans="1:11" ht="12.75">
      <c r="A23" s="55" t="s">
        <v>99</v>
      </c>
      <c r="B23" s="54" t="s">
        <v>29</v>
      </c>
      <c r="C23" s="135">
        <v>50</v>
      </c>
      <c r="D23" s="63" t="s">
        <v>20</v>
      </c>
      <c r="E23" s="71">
        <f>G23*0.1765</f>
        <v>0.5489149999999999</v>
      </c>
      <c r="F23" s="71">
        <f>G23*0.8535</f>
        <v>2.654385</v>
      </c>
      <c r="G23" s="71">
        <v>3.11</v>
      </c>
      <c r="H23" s="64">
        <f t="shared" si="0"/>
        <v>155.5</v>
      </c>
      <c r="I23" s="68">
        <f t="shared" si="1"/>
        <v>0.0011760542645807472</v>
      </c>
      <c r="J23" s="100" t="s">
        <v>54</v>
      </c>
      <c r="K23" s="102"/>
    </row>
    <row r="24" spans="1:11" s="80" customFormat="1" ht="12.75">
      <c r="A24" s="55" t="s">
        <v>100</v>
      </c>
      <c r="B24" s="54" t="s">
        <v>94</v>
      </c>
      <c r="C24" s="135">
        <v>2</v>
      </c>
      <c r="D24" s="63" t="s">
        <v>20</v>
      </c>
      <c r="E24" s="71">
        <f>G24*0.15</f>
        <v>25.444499999999998</v>
      </c>
      <c r="F24" s="71">
        <f>G24*0.85</f>
        <v>144.1855</v>
      </c>
      <c r="G24" s="79">
        <v>169.63</v>
      </c>
      <c r="H24" s="64">
        <f t="shared" si="0"/>
        <v>339.26</v>
      </c>
      <c r="I24" s="68">
        <f t="shared" si="1"/>
        <v>0.0025658403202679374</v>
      </c>
      <c r="J24" s="87" t="s">
        <v>157</v>
      </c>
      <c r="K24" s="84">
        <v>83369</v>
      </c>
    </row>
    <row r="25" spans="1:11" s="80" customFormat="1" ht="12.75">
      <c r="A25" s="55" t="s">
        <v>44</v>
      </c>
      <c r="B25" s="54" t="s">
        <v>95</v>
      </c>
      <c r="C25" s="135">
        <v>6</v>
      </c>
      <c r="D25" s="63" t="s">
        <v>20</v>
      </c>
      <c r="E25" s="71">
        <f>G25*0.1765</f>
        <v>3.418805</v>
      </c>
      <c r="F25" s="71">
        <f>G25*0.8535</f>
        <v>16.532295</v>
      </c>
      <c r="G25" s="78">
        <v>19.37</v>
      </c>
      <c r="H25" s="64">
        <f t="shared" si="0"/>
        <v>116.22</v>
      </c>
      <c r="I25" s="68">
        <f t="shared" si="1"/>
        <v>0.0008789776632126973</v>
      </c>
      <c r="J25" s="103" t="s">
        <v>54</v>
      </c>
      <c r="K25" s="102"/>
    </row>
    <row r="26" spans="1:11" s="80" customFormat="1" ht="20.25">
      <c r="A26" s="55" t="s">
        <v>65</v>
      </c>
      <c r="B26" s="54" t="s">
        <v>96</v>
      </c>
      <c r="C26" s="135">
        <v>26</v>
      </c>
      <c r="D26" s="63" t="s">
        <v>20</v>
      </c>
      <c r="E26" s="71">
        <f>G26*0.15</f>
        <v>2.7869999999999995</v>
      </c>
      <c r="F26" s="71">
        <f>G26*0.85</f>
        <v>15.792999999999997</v>
      </c>
      <c r="G26" s="79">
        <v>18.58</v>
      </c>
      <c r="H26" s="64">
        <f t="shared" si="0"/>
        <v>483.0799999999999</v>
      </c>
      <c r="I26" s="68">
        <f t="shared" si="1"/>
        <v>0.0036535581616313007</v>
      </c>
      <c r="J26" s="86" t="s">
        <v>154</v>
      </c>
      <c r="K26" s="84">
        <v>70283</v>
      </c>
    </row>
    <row r="27" spans="1:11" s="80" customFormat="1" ht="12.75">
      <c r="A27" s="55" t="s">
        <v>105</v>
      </c>
      <c r="B27" s="54" t="s">
        <v>97</v>
      </c>
      <c r="C27" s="135">
        <v>22</v>
      </c>
      <c r="D27" s="63" t="s">
        <v>20</v>
      </c>
      <c r="E27" s="71">
        <f>G27*0.1765</f>
        <v>5.506799999999999</v>
      </c>
      <c r="F27" s="71">
        <f>G27*0.8535</f>
        <v>26.6292</v>
      </c>
      <c r="G27" s="71">
        <v>31.2</v>
      </c>
      <c r="H27" s="64">
        <f t="shared" si="0"/>
        <v>686.4</v>
      </c>
      <c r="I27" s="68">
        <f t="shared" si="1"/>
        <v>0.005191277474007877</v>
      </c>
      <c r="J27" s="101" t="s">
        <v>121</v>
      </c>
      <c r="K27" s="102"/>
    </row>
    <row r="28" spans="1:11" ht="12.75">
      <c r="A28" s="36">
        <v>4</v>
      </c>
      <c r="B28" s="30" t="s">
        <v>27</v>
      </c>
      <c r="C28" s="136"/>
      <c r="D28" s="31"/>
      <c r="E28" s="62"/>
      <c r="F28" s="62"/>
      <c r="G28" s="77"/>
      <c r="H28" s="77"/>
      <c r="I28" s="45"/>
      <c r="J28" s="97"/>
      <c r="K28" s="102"/>
    </row>
    <row r="29" spans="1:11" ht="12.75">
      <c r="A29" s="55" t="s">
        <v>57</v>
      </c>
      <c r="B29" s="58" t="s">
        <v>122</v>
      </c>
      <c r="C29" s="135">
        <v>313</v>
      </c>
      <c r="D29" s="59" t="s">
        <v>4</v>
      </c>
      <c r="E29" s="71">
        <f>G29*0.15</f>
        <v>1.3335000000000001</v>
      </c>
      <c r="F29" s="71">
        <f>G29*0.85</f>
        <v>7.556500000000001</v>
      </c>
      <c r="G29" s="71">
        <v>8.89</v>
      </c>
      <c r="H29" s="64">
        <f t="shared" si="0"/>
        <v>2782.57</v>
      </c>
      <c r="I29" s="68">
        <f aca="true" t="shared" si="2" ref="I29:I34">H29/$H$67</f>
        <v>0.02104471585205434</v>
      </c>
      <c r="J29" s="101" t="s">
        <v>54</v>
      </c>
      <c r="K29" s="102"/>
    </row>
    <row r="30" spans="1:11" ht="12.75">
      <c r="A30" s="55" t="s">
        <v>116</v>
      </c>
      <c r="B30" s="54" t="s">
        <v>139</v>
      </c>
      <c r="C30" s="137">
        <v>73</v>
      </c>
      <c r="D30" s="65" t="s">
        <v>26</v>
      </c>
      <c r="E30" s="105">
        <v>23.85</v>
      </c>
      <c r="F30" s="105">
        <v>79.45</v>
      </c>
      <c r="G30" s="71">
        <f>SUM(E30+F30)</f>
        <v>103.30000000000001</v>
      </c>
      <c r="H30" s="64">
        <f t="shared" si="0"/>
        <v>7540.900000000001</v>
      </c>
      <c r="I30" s="68">
        <f t="shared" si="2"/>
        <v>0.057032203239723196</v>
      </c>
      <c r="J30" s="101" t="s">
        <v>54</v>
      </c>
      <c r="K30" s="102"/>
    </row>
    <row r="31" spans="1:11" ht="12.75">
      <c r="A31" s="55" t="s">
        <v>117</v>
      </c>
      <c r="B31" s="54" t="s">
        <v>140</v>
      </c>
      <c r="C31" s="137">
        <v>60</v>
      </c>
      <c r="D31" s="65" t="s">
        <v>26</v>
      </c>
      <c r="E31" s="106">
        <v>4.7</v>
      </c>
      <c r="F31" s="106">
        <v>15.62</v>
      </c>
      <c r="G31" s="71">
        <f>SUM(E31+F31)</f>
        <v>20.32</v>
      </c>
      <c r="H31" s="64">
        <f t="shared" si="0"/>
        <v>1219.2</v>
      </c>
      <c r="I31" s="68">
        <f t="shared" si="2"/>
        <v>0.009220870478307698</v>
      </c>
      <c r="J31" s="101" t="s">
        <v>54</v>
      </c>
      <c r="K31" s="102"/>
    </row>
    <row r="32" spans="1:11" ht="12.75">
      <c r="A32" s="55" t="s">
        <v>118</v>
      </c>
      <c r="B32" s="54" t="s">
        <v>141</v>
      </c>
      <c r="C32" s="137">
        <v>3</v>
      </c>
      <c r="D32" s="65" t="s">
        <v>26</v>
      </c>
      <c r="E32" s="106">
        <v>4.7</v>
      </c>
      <c r="F32" s="106">
        <v>15.62</v>
      </c>
      <c r="G32" s="71">
        <f>SUM(E32+F32)</f>
        <v>20.32</v>
      </c>
      <c r="H32" s="64">
        <f t="shared" si="0"/>
        <v>60.96</v>
      </c>
      <c r="I32" s="68">
        <f t="shared" si="2"/>
        <v>0.0004610435239153849</v>
      </c>
      <c r="J32" s="101" t="s">
        <v>54</v>
      </c>
      <c r="K32" s="102"/>
    </row>
    <row r="33" spans="1:11" ht="12.75">
      <c r="A33" s="55" t="s">
        <v>119</v>
      </c>
      <c r="B33" s="54" t="s">
        <v>143</v>
      </c>
      <c r="C33" s="137">
        <v>2</v>
      </c>
      <c r="D33" s="65" t="s">
        <v>26</v>
      </c>
      <c r="E33" s="106">
        <v>4.7</v>
      </c>
      <c r="F33" s="106">
        <v>15.62</v>
      </c>
      <c r="G33" s="71">
        <f>SUM(E33+F33)</f>
        <v>20.32</v>
      </c>
      <c r="H33" s="64">
        <f t="shared" si="0"/>
        <v>40.64</v>
      </c>
      <c r="I33" s="68">
        <f t="shared" si="2"/>
        <v>0.00030736234927692324</v>
      </c>
      <c r="J33" s="101" t="s">
        <v>54</v>
      </c>
      <c r="K33" s="102"/>
    </row>
    <row r="34" spans="1:11" s="80" customFormat="1" ht="12.75">
      <c r="A34" s="55" t="s">
        <v>119</v>
      </c>
      <c r="B34" s="54" t="s">
        <v>142</v>
      </c>
      <c r="C34" s="137">
        <v>1</v>
      </c>
      <c r="D34" s="65" t="s">
        <v>26</v>
      </c>
      <c r="E34" s="106">
        <v>4.7</v>
      </c>
      <c r="F34" s="106">
        <v>15.62</v>
      </c>
      <c r="G34" s="71">
        <f>SUM(E34+F34)</f>
        <v>20.32</v>
      </c>
      <c r="H34" s="64">
        <f t="shared" si="0"/>
        <v>20.32</v>
      </c>
      <c r="I34" s="68">
        <f t="shared" si="2"/>
        <v>0.00015368117463846162</v>
      </c>
      <c r="J34" s="101" t="s">
        <v>54</v>
      </c>
      <c r="K34" s="102"/>
    </row>
    <row r="35" spans="1:11" ht="12.75">
      <c r="A35" s="36">
        <v>5</v>
      </c>
      <c r="B35" s="30" t="s">
        <v>28</v>
      </c>
      <c r="C35" s="136"/>
      <c r="D35" s="31"/>
      <c r="E35" s="62"/>
      <c r="F35" s="62"/>
      <c r="G35" s="77"/>
      <c r="H35" s="77"/>
      <c r="I35" s="45"/>
      <c r="J35" s="97"/>
      <c r="K35" s="102"/>
    </row>
    <row r="36" spans="1:11" s="80" customFormat="1" ht="12.75">
      <c r="A36" s="55" t="s">
        <v>45</v>
      </c>
      <c r="B36" s="57" t="s">
        <v>135</v>
      </c>
      <c r="C36" s="135">
        <v>1</v>
      </c>
      <c r="D36" s="63" t="s">
        <v>20</v>
      </c>
      <c r="E36" s="71">
        <f>G36*0.15</f>
        <v>166.617</v>
      </c>
      <c r="F36" s="71">
        <f>G36*0.85</f>
        <v>944.1629999999999</v>
      </c>
      <c r="G36" s="71">
        <v>1110.78</v>
      </c>
      <c r="H36" s="64">
        <f t="shared" si="0"/>
        <v>1110.78</v>
      </c>
      <c r="I36" s="68">
        <f aca="true" t="shared" si="3" ref="I36:I65">H36/$H$67</f>
        <v>0.008400884604572362</v>
      </c>
      <c r="J36" s="100" t="s">
        <v>205</v>
      </c>
      <c r="K36" s="133">
        <v>72227</v>
      </c>
    </row>
    <row r="37" spans="1:11" s="80" customFormat="1" ht="12.75">
      <c r="A37" s="55" t="s">
        <v>63</v>
      </c>
      <c r="B37" s="57" t="s">
        <v>150</v>
      </c>
      <c r="C37" s="135">
        <v>1</v>
      </c>
      <c r="D37" s="63" t="s">
        <v>20</v>
      </c>
      <c r="E37" s="71">
        <f>G37*0.15</f>
        <v>166.767</v>
      </c>
      <c r="F37" s="71">
        <f>G37*0.85</f>
        <v>945.0129999999999</v>
      </c>
      <c r="G37" s="71">
        <v>1111.78</v>
      </c>
      <c r="H37" s="64">
        <f>SUM(G37*C37)</f>
        <v>1111.78</v>
      </c>
      <c r="I37" s="68">
        <f t="shared" si="3"/>
        <v>0.008408447654505357</v>
      </c>
      <c r="J37" s="100" t="s">
        <v>54</v>
      </c>
      <c r="K37" s="102"/>
    </row>
    <row r="38" spans="1:11" s="80" customFormat="1" ht="12.75">
      <c r="A38" s="55" t="s">
        <v>63</v>
      </c>
      <c r="B38" s="54" t="s">
        <v>132</v>
      </c>
      <c r="C38" s="138">
        <v>6</v>
      </c>
      <c r="D38" s="63" t="s">
        <v>20</v>
      </c>
      <c r="E38" s="71">
        <f aca="true" t="shared" si="4" ref="E38:E50">G38*0.1765</f>
        <v>298.1085</v>
      </c>
      <c r="F38" s="71">
        <f aca="true" t="shared" si="5" ref="F38:F50">G38*0.8535</f>
        <v>1441.5615</v>
      </c>
      <c r="G38" s="71">
        <v>1689</v>
      </c>
      <c r="H38" s="64">
        <f t="shared" si="0"/>
        <v>10134</v>
      </c>
      <c r="I38" s="68">
        <f t="shared" si="3"/>
        <v>0.07664394802097294</v>
      </c>
      <c r="J38" s="96" t="s">
        <v>54</v>
      </c>
      <c r="K38" s="102"/>
    </row>
    <row r="39" spans="1:11" s="80" customFormat="1" ht="12.75">
      <c r="A39" s="55" t="s">
        <v>81</v>
      </c>
      <c r="B39" s="54" t="s">
        <v>35</v>
      </c>
      <c r="C39" s="138">
        <v>11</v>
      </c>
      <c r="D39" s="63" t="s">
        <v>20</v>
      </c>
      <c r="E39" s="71">
        <f t="shared" si="4"/>
        <v>85.51777999999999</v>
      </c>
      <c r="F39" s="71">
        <f t="shared" si="5"/>
        <v>413.53782</v>
      </c>
      <c r="G39" s="71">
        <v>484.52</v>
      </c>
      <c r="H39" s="64">
        <f t="shared" si="0"/>
        <v>5329.719999999999</v>
      </c>
      <c r="I39" s="68">
        <f t="shared" si="3"/>
        <v>0.04030893848888295</v>
      </c>
      <c r="J39" s="86" t="s">
        <v>154</v>
      </c>
      <c r="K39" s="84">
        <v>71887</v>
      </c>
    </row>
    <row r="40" spans="1:11" s="80" customFormat="1" ht="12.75">
      <c r="A40" s="55" t="s">
        <v>46</v>
      </c>
      <c r="B40" s="54" t="s">
        <v>66</v>
      </c>
      <c r="C40" s="138">
        <v>3</v>
      </c>
      <c r="D40" s="63" t="s">
        <v>20</v>
      </c>
      <c r="E40" s="71">
        <f t="shared" si="4"/>
        <v>57.10481</v>
      </c>
      <c r="F40" s="71">
        <f t="shared" si="5"/>
        <v>276.14139</v>
      </c>
      <c r="G40" s="71">
        <v>323.54</v>
      </c>
      <c r="H40" s="64">
        <f t="shared" si="0"/>
        <v>970.6200000000001</v>
      </c>
      <c r="I40" s="68">
        <f t="shared" si="3"/>
        <v>0.007340847525963761</v>
      </c>
      <c r="J40" s="96" t="s">
        <v>54</v>
      </c>
      <c r="K40" s="102"/>
    </row>
    <row r="41" spans="1:11" s="80" customFormat="1" ht="12.75">
      <c r="A41" s="55" t="s">
        <v>47</v>
      </c>
      <c r="B41" s="54" t="s">
        <v>115</v>
      </c>
      <c r="C41" s="138">
        <v>2</v>
      </c>
      <c r="D41" s="63" t="s">
        <v>20</v>
      </c>
      <c r="E41" s="71">
        <f t="shared" si="4"/>
        <v>57.10481</v>
      </c>
      <c r="F41" s="71">
        <f t="shared" si="5"/>
        <v>276.14139</v>
      </c>
      <c r="G41" s="71">
        <v>323.54</v>
      </c>
      <c r="H41" s="64">
        <f t="shared" si="0"/>
        <v>647.08</v>
      </c>
      <c r="I41" s="68">
        <f t="shared" si="3"/>
        <v>0.004893898350642508</v>
      </c>
      <c r="J41" s="96" t="s">
        <v>54</v>
      </c>
      <c r="K41" s="102"/>
    </row>
    <row r="42" spans="1:11" s="80" customFormat="1" ht="12.75">
      <c r="A42" s="55" t="s">
        <v>48</v>
      </c>
      <c r="B42" s="54" t="s">
        <v>30</v>
      </c>
      <c r="C42" s="138">
        <v>98</v>
      </c>
      <c r="D42" s="63" t="s">
        <v>20</v>
      </c>
      <c r="E42" s="71">
        <f t="shared" si="4"/>
        <v>3.40292</v>
      </c>
      <c r="F42" s="71">
        <f t="shared" si="5"/>
        <v>16.45548</v>
      </c>
      <c r="G42" s="71">
        <v>19.28</v>
      </c>
      <c r="H42" s="64">
        <f t="shared" si="0"/>
        <v>1889.44</v>
      </c>
      <c r="I42" s="68">
        <f t="shared" si="3"/>
        <v>0.014289929065398372</v>
      </c>
      <c r="J42" s="96" t="s">
        <v>54</v>
      </c>
      <c r="K42" s="102"/>
    </row>
    <row r="43" spans="1:11" s="80" customFormat="1" ht="12.75">
      <c r="A43" s="55" t="s">
        <v>49</v>
      </c>
      <c r="B43" s="54" t="s">
        <v>31</v>
      </c>
      <c r="C43" s="138">
        <v>81</v>
      </c>
      <c r="D43" s="63" t="s">
        <v>20</v>
      </c>
      <c r="E43" s="71">
        <f t="shared" si="4"/>
        <v>3.6411949999999997</v>
      </c>
      <c r="F43" s="71">
        <f t="shared" si="5"/>
        <v>17.607705</v>
      </c>
      <c r="G43" s="71">
        <v>20.63</v>
      </c>
      <c r="H43" s="64">
        <f t="shared" si="0"/>
        <v>1671.03</v>
      </c>
      <c r="I43" s="68">
        <f t="shared" si="3"/>
        <v>0.0126380833295329</v>
      </c>
      <c r="J43" s="96" t="s">
        <v>54</v>
      </c>
      <c r="K43" s="102"/>
    </row>
    <row r="44" spans="1:11" s="80" customFormat="1" ht="12.75">
      <c r="A44" s="55" t="s">
        <v>82</v>
      </c>
      <c r="B44" s="57" t="s">
        <v>67</v>
      </c>
      <c r="C44" s="135">
        <v>2</v>
      </c>
      <c r="D44" s="63" t="s">
        <v>20</v>
      </c>
      <c r="E44" s="71">
        <f t="shared" si="4"/>
        <v>58.245</v>
      </c>
      <c r="F44" s="71">
        <f t="shared" si="5"/>
        <v>281.65500000000003</v>
      </c>
      <c r="G44" s="71">
        <v>330</v>
      </c>
      <c r="H44" s="64">
        <f t="shared" si="0"/>
        <v>660</v>
      </c>
      <c r="I44" s="68">
        <f t="shared" si="3"/>
        <v>0.004991612955776804</v>
      </c>
      <c r="J44" s="96" t="s">
        <v>54</v>
      </c>
      <c r="K44" s="102"/>
    </row>
    <row r="45" spans="1:11" s="80" customFormat="1" ht="12.75">
      <c r="A45" s="55" t="s">
        <v>50</v>
      </c>
      <c r="B45" s="57" t="s">
        <v>32</v>
      </c>
      <c r="C45" s="135">
        <v>2</v>
      </c>
      <c r="D45" s="63" t="s">
        <v>20</v>
      </c>
      <c r="E45" s="71">
        <f t="shared" si="4"/>
        <v>52.949999999999996</v>
      </c>
      <c r="F45" s="71">
        <f t="shared" si="5"/>
        <v>256.05</v>
      </c>
      <c r="G45" s="71">
        <v>300</v>
      </c>
      <c r="H45" s="64">
        <f t="shared" si="0"/>
        <v>600</v>
      </c>
      <c r="I45" s="68">
        <f t="shared" si="3"/>
        <v>0.004537829959797095</v>
      </c>
      <c r="J45" s="96" t="s">
        <v>54</v>
      </c>
      <c r="K45" s="102"/>
    </row>
    <row r="46" spans="1:11" s="80" customFormat="1" ht="12.75">
      <c r="A46" s="55" t="s">
        <v>51</v>
      </c>
      <c r="B46" s="57" t="s">
        <v>68</v>
      </c>
      <c r="C46" s="135">
        <v>2</v>
      </c>
      <c r="D46" s="63" t="s">
        <v>20</v>
      </c>
      <c r="E46" s="71">
        <f t="shared" si="4"/>
        <v>12.707999999999998</v>
      </c>
      <c r="F46" s="71">
        <f t="shared" si="5"/>
        <v>61.452000000000005</v>
      </c>
      <c r="G46" s="71">
        <v>72</v>
      </c>
      <c r="H46" s="64">
        <f t="shared" si="0"/>
        <v>144</v>
      </c>
      <c r="I46" s="68">
        <f t="shared" si="3"/>
        <v>0.0010890791903513028</v>
      </c>
      <c r="J46" s="96" t="s">
        <v>54</v>
      </c>
      <c r="K46" s="102"/>
    </row>
    <row r="47" spans="1:11" s="80" customFormat="1" ht="12.75">
      <c r="A47" s="55" t="s">
        <v>52</v>
      </c>
      <c r="B47" s="54" t="s">
        <v>69</v>
      </c>
      <c r="C47" s="135">
        <v>2</v>
      </c>
      <c r="D47" s="63" t="s">
        <v>20</v>
      </c>
      <c r="E47" s="71">
        <f t="shared" si="4"/>
        <v>13.295744999999998</v>
      </c>
      <c r="F47" s="71">
        <f t="shared" si="5"/>
        <v>64.294155</v>
      </c>
      <c r="G47" s="71">
        <v>75.33</v>
      </c>
      <c r="H47" s="64">
        <f t="shared" si="0"/>
        <v>150.66</v>
      </c>
      <c r="I47" s="68">
        <f t="shared" si="3"/>
        <v>0.0011394491029050506</v>
      </c>
      <c r="J47" s="96" t="s">
        <v>54</v>
      </c>
      <c r="K47" s="102"/>
    </row>
    <row r="48" spans="1:11" s="80" customFormat="1" ht="12.75">
      <c r="A48" s="55" t="s">
        <v>55</v>
      </c>
      <c r="B48" s="54" t="s">
        <v>34</v>
      </c>
      <c r="C48" s="135">
        <v>4</v>
      </c>
      <c r="D48" s="63" t="s">
        <v>20</v>
      </c>
      <c r="E48" s="71">
        <f t="shared" si="4"/>
        <v>72.012</v>
      </c>
      <c r="F48" s="71">
        <f t="shared" si="5"/>
        <v>348.228</v>
      </c>
      <c r="G48" s="71">
        <v>408</v>
      </c>
      <c r="H48" s="64">
        <f t="shared" si="0"/>
        <v>1632</v>
      </c>
      <c r="I48" s="68">
        <f t="shared" si="3"/>
        <v>0.012342897490648099</v>
      </c>
      <c r="J48" s="96" t="s">
        <v>54</v>
      </c>
      <c r="K48" s="102"/>
    </row>
    <row r="49" spans="1:11" s="80" customFormat="1" ht="12.75">
      <c r="A49" s="55" t="s">
        <v>56</v>
      </c>
      <c r="B49" s="54" t="s">
        <v>78</v>
      </c>
      <c r="C49" s="135">
        <v>2</v>
      </c>
      <c r="D49" s="63" t="s">
        <v>79</v>
      </c>
      <c r="E49" s="71">
        <f t="shared" si="4"/>
        <v>19.061999999999998</v>
      </c>
      <c r="F49" s="71">
        <f t="shared" si="5"/>
        <v>92.178</v>
      </c>
      <c r="G49" s="71">
        <v>108</v>
      </c>
      <c r="H49" s="64">
        <f t="shared" si="0"/>
        <v>216</v>
      </c>
      <c r="I49" s="68">
        <f t="shared" si="3"/>
        <v>0.0016336187855269543</v>
      </c>
      <c r="J49" s="96" t="s">
        <v>54</v>
      </c>
      <c r="K49" s="102"/>
    </row>
    <row r="50" spans="1:11" s="80" customFormat="1" ht="12.75">
      <c r="A50" s="55" t="s">
        <v>83</v>
      </c>
      <c r="B50" s="54" t="s">
        <v>21</v>
      </c>
      <c r="C50" s="135">
        <v>22</v>
      </c>
      <c r="D50" s="63" t="s">
        <v>20</v>
      </c>
      <c r="E50" s="71">
        <f t="shared" si="4"/>
        <v>3.64296</v>
      </c>
      <c r="F50" s="71">
        <f t="shared" si="5"/>
        <v>17.61624</v>
      </c>
      <c r="G50" s="71">
        <v>20.64</v>
      </c>
      <c r="H50" s="64">
        <f t="shared" si="0"/>
        <v>454.08000000000004</v>
      </c>
      <c r="I50" s="68">
        <f t="shared" si="3"/>
        <v>0.0034342297135744417</v>
      </c>
      <c r="J50" s="96" t="s">
        <v>54</v>
      </c>
      <c r="K50" s="102"/>
    </row>
    <row r="51" spans="1:11" s="80" customFormat="1" ht="20.25">
      <c r="A51" s="55" t="s">
        <v>84</v>
      </c>
      <c r="B51" s="57" t="s">
        <v>70</v>
      </c>
      <c r="C51" s="135">
        <v>1</v>
      </c>
      <c r="D51" s="63" t="s">
        <v>26</v>
      </c>
      <c r="E51" s="71">
        <f>G51*0.1765</f>
        <v>157.08499999999998</v>
      </c>
      <c r="F51" s="71">
        <f>G51*0.8535</f>
        <v>759.615</v>
      </c>
      <c r="G51" s="70">
        <v>890</v>
      </c>
      <c r="H51" s="64">
        <f t="shared" si="0"/>
        <v>890</v>
      </c>
      <c r="I51" s="68">
        <f t="shared" si="3"/>
        <v>0.006731114440365691</v>
      </c>
      <c r="J51" s="96" t="s">
        <v>54</v>
      </c>
      <c r="K51" s="102"/>
    </row>
    <row r="52" spans="1:11" s="80" customFormat="1" ht="12.75">
      <c r="A52" s="55" t="s">
        <v>85</v>
      </c>
      <c r="B52" s="57" t="s">
        <v>71</v>
      </c>
      <c r="C52" s="135">
        <v>1</v>
      </c>
      <c r="D52" s="63" t="s">
        <v>26</v>
      </c>
      <c r="E52" s="71">
        <f>G52*0.1765</f>
        <v>7.14825</v>
      </c>
      <c r="F52" s="71">
        <f>G52*0.8535</f>
        <v>34.56675</v>
      </c>
      <c r="G52" s="71">
        <v>40.5</v>
      </c>
      <c r="H52" s="64">
        <f t="shared" si="0"/>
        <v>40.5</v>
      </c>
      <c r="I52" s="68">
        <f t="shared" si="3"/>
        <v>0.00030630352228630395</v>
      </c>
      <c r="J52" s="96" t="s">
        <v>54</v>
      </c>
      <c r="K52" s="102"/>
    </row>
    <row r="53" spans="1:11" s="80" customFormat="1" ht="12.75">
      <c r="A53" s="55" t="s">
        <v>86</v>
      </c>
      <c r="B53" s="57" t="s">
        <v>72</v>
      </c>
      <c r="C53" s="135">
        <v>12</v>
      </c>
      <c r="D53" s="63" t="s">
        <v>26</v>
      </c>
      <c r="E53" s="71">
        <f aca="true" t="shared" si="6" ref="E53:E65">G53*0.1765</f>
        <v>4.765499999999999</v>
      </c>
      <c r="F53" s="71">
        <f aca="true" t="shared" si="7" ref="F53:F65">G53*0.8535</f>
        <v>23.0445</v>
      </c>
      <c r="G53" s="71">
        <v>27</v>
      </c>
      <c r="H53" s="64">
        <f t="shared" si="0"/>
        <v>324</v>
      </c>
      <c r="I53" s="68">
        <f t="shared" si="3"/>
        <v>0.0024504281782904316</v>
      </c>
      <c r="J53" s="96" t="s">
        <v>54</v>
      </c>
      <c r="K53" s="102"/>
    </row>
    <row r="54" spans="1:11" s="80" customFormat="1" ht="12.75">
      <c r="A54" s="55" t="s">
        <v>87</v>
      </c>
      <c r="B54" s="57" t="s">
        <v>73</v>
      </c>
      <c r="C54" s="135">
        <v>12</v>
      </c>
      <c r="D54" s="63" t="s">
        <v>26</v>
      </c>
      <c r="E54" s="71">
        <f t="shared" si="6"/>
        <v>3.8124000000000002</v>
      </c>
      <c r="F54" s="71">
        <f t="shared" si="7"/>
        <v>18.4356</v>
      </c>
      <c r="G54" s="71">
        <v>21.6</v>
      </c>
      <c r="H54" s="64">
        <f t="shared" si="0"/>
        <v>259.20000000000005</v>
      </c>
      <c r="I54" s="68">
        <f t="shared" si="3"/>
        <v>0.0019603425426323456</v>
      </c>
      <c r="J54" s="96" t="s">
        <v>54</v>
      </c>
      <c r="K54" s="102"/>
    </row>
    <row r="55" spans="1:11" s="80" customFormat="1" ht="12.75">
      <c r="A55" s="55" t="s">
        <v>88</v>
      </c>
      <c r="B55" s="57" t="s">
        <v>74</v>
      </c>
      <c r="C55" s="135">
        <v>12</v>
      </c>
      <c r="D55" s="63" t="s">
        <v>26</v>
      </c>
      <c r="E55" s="71">
        <f t="shared" si="6"/>
        <v>14.2965</v>
      </c>
      <c r="F55" s="71">
        <f t="shared" si="7"/>
        <v>69.1335</v>
      </c>
      <c r="G55" s="71">
        <v>81</v>
      </c>
      <c r="H55" s="64">
        <f t="shared" si="0"/>
        <v>972</v>
      </c>
      <c r="I55" s="68">
        <f t="shared" si="3"/>
        <v>0.007351284534871294</v>
      </c>
      <c r="J55" s="96" t="s">
        <v>54</v>
      </c>
      <c r="K55" s="102"/>
    </row>
    <row r="56" spans="1:11" s="80" customFormat="1" ht="12.75">
      <c r="A56" s="55" t="s">
        <v>89</v>
      </c>
      <c r="B56" s="57" t="s">
        <v>75</v>
      </c>
      <c r="C56" s="135">
        <v>12</v>
      </c>
      <c r="D56" s="63" t="s">
        <v>26</v>
      </c>
      <c r="E56" s="71">
        <f t="shared" si="6"/>
        <v>5.956874999999999</v>
      </c>
      <c r="F56" s="71">
        <f t="shared" si="7"/>
        <v>28.805625000000003</v>
      </c>
      <c r="G56" s="71">
        <v>33.75</v>
      </c>
      <c r="H56" s="64">
        <f t="shared" si="0"/>
        <v>405</v>
      </c>
      <c r="I56" s="68">
        <f t="shared" si="3"/>
        <v>0.003063035222863039</v>
      </c>
      <c r="J56" s="96" t="s">
        <v>54</v>
      </c>
      <c r="K56" s="102"/>
    </row>
    <row r="57" spans="1:11" s="80" customFormat="1" ht="12.75">
      <c r="A57" s="55" t="s">
        <v>90</v>
      </c>
      <c r="B57" s="57" t="s">
        <v>76</v>
      </c>
      <c r="C57" s="135">
        <v>12</v>
      </c>
      <c r="D57" s="63" t="s">
        <v>26</v>
      </c>
      <c r="E57" s="71">
        <f t="shared" si="6"/>
        <v>9.530999999999999</v>
      </c>
      <c r="F57" s="71">
        <f t="shared" si="7"/>
        <v>46.089</v>
      </c>
      <c r="G57" s="71">
        <v>54</v>
      </c>
      <c r="H57" s="64">
        <f t="shared" si="0"/>
        <v>648</v>
      </c>
      <c r="I57" s="68">
        <f t="shared" si="3"/>
        <v>0.004900856356580863</v>
      </c>
      <c r="J57" s="96" t="s">
        <v>54</v>
      </c>
      <c r="K57" s="102"/>
    </row>
    <row r="58" spans="1:11" s="80" customFormat="1" ht="12.75">
      <c r="A58" s="55" t="s">
        <v>91</v>
      </c>
      <c r="B58" s="54" t="s">
        <v>77</v>
      </c>
      <c r="C58" s="135">
        <v>12</v>
      </c>
      <c r="D58" s="63" t="s">
        <v>26</v>
      </c>
      <c r="E58" s="71">
        <f t="shared" si="6"/>
        <v>23.827499999999997</v>
      </c>
      <c r="F58" s="71">
        <f t="shared" si="7"/>
        <v>115.22250000000001</v>
      </c>
      <c r="G58" s="71">
        <v>135</v>
      </c>
      <c r="H58" s="64">
        <f t="shared" si="0"/>
        <v>1620</v>
      </c>
      <c r="I58" s="68">
        <f t="shared" si="3"/>
        <v>0.012252140891452157</v>
      </c>
      <c r="J58" s="96" t="s">
        <v>54</v>
      </c>
      <c r="K58" s="102"/>
    </row>
    <row r="59" spans="1:11" ht="12.75">
      <c r="A59" s="55" t="s">
        <v>92</v>
      </c>
      <c r="B59" s="54" t="s">
        <v>80</v>
      </c>
      <c r="C59" s="135">
        <v>3</v>
      </c>
      <c r="D59" s="63" t="s">
        <v>26</v>
      </c>
      <c r="E59" s="71">
        <f t="shared" si="6"/>
        <v>35.3</v>
      </c>
      <c r="F59" s="71">
        <f t="shared" si="7"/>
        <v>170.70000000000002</v>
      </c>
      <c r="G59" s="71">
        <v>200</v>
      </c>
      <c r="H59" s="64">
        <f t="shared" si="0"/>
        <v>600</v>
      </c>
      <c r="I59" s="68">
        <f t="shared" si="3"/>
        <v>0.004537829959797095</v>
      </c>
      <c r="J59" s="96" t="s">
        <v>54</v>
      </c>
      <c r="K59" s="102"/>
    </row>
    <row r="60" spans="1:11" s="80" customFormat="1" ht="12.75">
      <c r="A60" s="55" t="s">
        <v>107</v>
      </c>
      <c r="B60" s="54" t="s">
        <v>114</v>
      </c>
      <c r="C60" s="135">
        <v>10</v>
      </c>
      <c r="D60" s="63" t="s">
        <v>5</v>
      </c>
      <c r="E60" s="71">
        <f t="shared" si="6"/>
        <v>1019.2874999999999</v>
      </c>
      <c r="F60" s="71">
        <f t="shared" si="7"/>
        <v>4928.962500000001</v>
      </c>
      <c r="G60" s="70">
        <v>5775</v>
      </c>
      <c r="H60" s="64">
        <f t="shared" si="0"/>
        <v>57750</v>
      </c>
      <c r="I60" s="68">
        <f t="shared" si="3"/>
        <v>0.4367661336304704</v>
      </c>
      <c r="J60" s="96" t="s">
        <v>54</v>
      </c>
      <c r="K60" s="102"/>
    </row>
    <row r="61" spans="1:11" s="80" customFormat="1" ht="12.75">
      <c r="A61" s="55" t="s">
        <v>109</v>
      </c>
      <c r="B61" s="75" t="s">
        <v>124</v>
      </c>
      <c r="C61" s="135">
        <v>5</v>
      </c>
      <c r="D61" s="72" t="s">
        <v>20</v>
      </c>
      <c r="E61" s="71">
        <f t="shared" si="6"/>
        <v>4.74785</v>
      </c>
      <c r="F61" s="71">
        <f t="shared" si="7"/>
        <v>22.95915</v>
      </c>
      <c r="G61" s="71">
        <v>26.9</v>
      </c>
      <c r="H61" s="64">
        <f t="shared" si="0"/>
        <v>134.5</v>
      </c>
      <c r="I61" s="68">
        <f t="shared" si="3"/>
        <v>0.0010172302159878487</v>
      </c>
      <c r="J61" s="96" t="s">
        <v>54</v>
      </c>
      <c r="K61" s="102"/>
    </row>
    <row r="62" spans="1:11" s="80" customFormat="1" ht="12.75">
      <c r="A62" s="55" t="s">
        <v>123</v>
      </c>
      <c r="B62" s="75" t="s">
        <v>125</v>
      </c>
      <c r="C62" s="135">
        <v>5</v>
      </c>
      <c r="D62" s="72" t="s">
        <v>20</v>
      </c>
      <c r="E62" s="71">
        <f t="shared" si="6"/>
        <v>1.32375</v>
      </c>
      <c r="F62" s="71">
        <f t="shared" si="7"/>
        <v>6.40125</v>
      </c>
      <c r="G62" s="71">
        <v>7.5</v>
      </c>
      <c r="H62" s="64">
        <f t="shared" si="0"/>
        <v>37.5</v>
      </c>
      <c r="I62" s="68">
        <f t="shared" si="3"/>
        <v>0.00028361437248731845</v>
      </c>
      <c r="J62" s="96" t="s">
        <v>54</v>
      </c>
      <c r="K62" s="102"/>
    </row>
    <row r="63" spans="1:11" s="80" customFormat="1" ht="12.75">
      <c r="A63" s="55" t="s">
        <v>129</v>
      </c>
      <c r="B63" s="75" t="s">
        <v>126</v>
      </c>
      <c r="C63" s="135">
        <v>5</v>
      </c>
      <c r="D63" s="72" t="s">
        <v>20</v>
      </c>
      <c r="E63" s="71">
        <f t="shared" si="6"/>
        <v>18.179499999999997</v>
      </c>
      <c r="F63" s="71">
        <f t="shared" si="7"/>
        <v>87.9105</v>
      </c>
      <c r="G63" s="71">
        <v>103</v>
      </c>
      <c r="H63" s="64">
        <f t="shared" si="0"/>
        <v>515</v>
      </c>
      <c r="I63" s="68">
        <f t="shared" si="3"/>
        <v>0.0038949707154925066</v>
      </c>
      <c r="J63" s="96" t="s">
        <v>54</v>
      </c>
      <c r="K63" s="102"/>
    </row>
    <row r="64" spans="1:11" s="80" customFormat="1" ht="12.75">
      <c r="A64" s="55" t="s">
        <v>130</v>
      </c>
      <c r="B64" s="75" t="s">
        <v>127</v>
      </c>
      <c r="C64" s="135">
        <v>10</v>
      </c>
      <c r="D64" s="72" t="s">
        <v>20</v>
      </c>
      <c r="E64" s="71">
        <f t="shared" si="6"/>
        <v>0.7942499999999999</v>
      </c>
      <c r="F64" s="71">
        <f t="shared" si="7"/>
        <v>3.8407500000000003</v>
      </c>
      <c r="G64" s="71">
        <v>4.5</v>
      </c>
      <c r="H64" s="64">
        <f t="shared" si="0"/>
        <v>45</v>
      </c>
      <c r="I64" s="68">
        <f t="shared" si="3"/>
        <v>0.00034033724698478215</v>
      </c>
      <c r="J64" s="96" t="s">
        <v>54</v>
      </c>
      <c r="K64" s="102"/>
    </row>
    <row r="65" spans="1:11" s="80" customFormat="1" ht="12.75">
      <c r="A65" s="55" t="s">
        <v>131</v>
      </c>
      <c r="B65" s="75" t="s">
        <v>128</v>
      </c>
      <c r="C65" s="135">
        <v>10</v>
      </c>
      <c r="D65" s="72" t="s">
        <v>20</v>
      </c>
      <c r="E65" s="71">
        <f t="shared" si="6"/>
        <v>3.883</v>
      </c>
      <c r="F65" s="71">
        <f t="shared" si="7"/>
        <v>18.777</v>
      </c>
      <c r="G65" s="71">
        <v>22</v>
      </c>
      <c r="H65" s="64">
        <f t="shared" si="0"/>
        <v>220</v>
      </c>
      <c r="I65" s="68">
        <f t="shared" si="3"/>
        <v>0.001663870985258935</v>
      </c>
      <c r="J65" s="96" t="s">
        <v>54</v>
      </c>
      <c r="K65" s="102"/>
    </row>
    <row r="66" spans="1:10" ht="12.75">
      <c r="A66" s="152"/>
      <c r="B66" s="153"/>
      <c r="C66" s="153"/>
      <c r="D66" s="153"/>
      <c r="E66" s="153"/>
      <c r="F66" s="153"/>
      <c r="G66" s="153"/>
      <c r="H66" s="153"/>
      <c r="I66" s="154"/>
      <c r="J66" s="6"/>
    </row>
    <row r="67" spans="1:10" ht="12.75">
      <c r="A67" s="155" t="s">
        <v>6</v>
      </c>
      <c r="B67" s="156"/>
      <c r="C67" s="156"/>
      <c r="D67" s="156"/>
      <c r="E67" s="156"/>
      <c r="F67" s="156"/>
      <c r="G67" s="157"/>
      <c r="H67" s="8">
        <f>SUM(H10:H65)</f>
        <v>132221.79</v>
      </c>
      <c r="I67" s="29">
        <f>SUM(I10:I65)</f>
        <v>1.0000000000000002</v>
      </c>
      <c r="J67" s="6"/>
    </row>
    <row r="68" spans="1:10" ht="12.75">
      <c r="A68" s="155" t="s">
        <v>158</v>
      </c>
      <c r="B68" s="156"/>
      <c r="C68" s="156"/>
      <c r="D68" s="156"/>
      <c r="E68" s="156"/>
      <c r="F68" s="156"/>
      <c r="G68" s="157"/>
      <c r="H68" s="8">
        <f>H67*0.22</f>
        <v>29088.793800000003</v>
      </c>
      <c r="I68" s="9"/>
      <c r="J68" s="6"/>
    </row>
    <row r="69" spans="1:10" ht="12.75">
      <c r="A69" s="155" t="s">
        <v>7</v>
      </c>
      <c r="B69" s="156"/>
      <c r="C69" s="156"/>
      <c r="D69" s="156"/>
      <c r="E69" s="156"/>
      <c r="F69" s="156"/>
      <c r="G69" s="157"/>
      <c r="H69" s="8">
        <f>H67+H68</f>
        <v>161310.58380000002</v>
      </c>
      <c r="I69" s="9"/>
      <c r="J69" s="6"/>
    </row>
    <row r="70" spans="1:10" ht="12.75">
      <c r="A70" s="10"/>
      <c r="B70" s="11"/>
      <c r="C70" s="7"/>
      <c r="D70" s="6"/>
      <c r="E70" s="6"/>
      <c r="F70" s="6"/>
      <c r="G70" s="6"/>
      <c r="H70" s="6"/>
      <c r="I70" s="6"/>
      <c r="J70" s="6"/>
    </row>
    <row r="71" spans="1:10" ht="12.75">
      <c r="A71" s="10"/>
      <c r="B71" s="11" t="s">
        <v>17</v>
      </c>
      <c r="C71" s="6"/>
      <c r="D71" s="6"/>
      <c r="E71" s="6"/>
      <c r="F71" s="6"/>
      <c r="G71" s="6"/>
      <c r="H71" s="6"/>
      <c r="I71" s="6"/>
      <c r="J71" s="37"/>
    </row>
    <row r="72" spans="1:9" ht="12.75">
      <c r="A72" s="12">
        <v>1</v>
      </c>
      <c r="B72" s="158" t="s">
        <v>137</v>
      </c>
      <c r="C72" s="158"/>
      <c r="D72" s="158"/>
      <c r="E72" s="158"/>
      <c r="F72" s="158"/>
      <c r="G72" s="158"/>
      <c r="H72" s="158"/>
      <c r="I72" s="158"/>
    </row>
    <row r="73" spans="1:9" ht="12.75">
      <c r="A73" s="12">
        <v>2</v>
      </c>
      <c r="B73" s="149" t="s">
        <v>18</v>
      </c>
      <c r="C73" s="149"/>
      <c r="D73" s="149"/>
      <c r="E73" s="149"/>
      <c r="F73" s="149"/>
      <c r="G73" s="149"/>
      <c r="H73" s="149"/>
      <c r="I73" s="149"/>
    </row>
    <row r="74" spans="1:9" ht="12.75">
      <c r="A74" s="12">
        <v>3</v>
      </c>
      <c r="B74" s="149" t="s">
        <v>19</v>
      </c>
      <c r="C74" s="149"/>
      <c r="D74" s="149"/>
      <c r="E74" s="149"/>
      <c r="F74" s="149"/>
      <c r="G74" s="149"/>
      <c r="H74" s="149"/>
      <c r="I74" s="149"/>
    </row>
    <row r="75" spans="1:9" ht="12.75">
      <c r="A75" s="12">
        <v>4</v>
      </c>
      <c r="B75" s="149" t="s">
        <v>178</v>
      </c>
      <c r="C75" s="149"/>
      <c r="D75" s="149"/>
      <c r="E75" s="149"/>
      <c r="F75" s="149"/>
      <c r="G75" s="149"/>
      <c r="H75" s="149"/>
      <c r="I75" s="149"/>
    </row>
    <row r="77" spans="1:9" ht="12.75">
      <c r="A77" s="12"/>
      <c r="B77" s="11"/>
      <c r="C77" s="7"/>
      <c r="D77" s="6"/>
      <c r="E77" s="6"/>
      <c r="F77" s="6"/>
      <c r="G77" s="6"/>
      <c r="H77" s="6"/>
      <c r="I77" s="6"/>
    </row>
    <row r="78" spans="1:9" ht="12.75">
      <c r="A78" s="12"/>
      <c r="B78" s="11"/>
      <c r="C78" s="7"/>
      <c r="D78" s="6"/>
      <c r="E78" s="6"/>
      <c r="F78" s="6"/>
      <c r="G78" s="6"/>
      <c r="H78" s="6"/>
      <c r="I78" s="6"/>
    </row>
    <row r="79" spans="1:9" ht="12.75">
      <c r="A79" s="61"/>
      <c r="B79" s="150" t="s">
        <v>102</v>
      </c>
      <c r="C79" s="150"/>
      <c r="D79" s="150"/>
      <c r="E79" s="150"/>
      <c r="F79" s="150"/>
      <c r="G79" s="150"/>
      <c r="H79" s="150"/>
      <c r="I79" s="60"/>
    </row>
    <row r="80" spans="1:9" ht="12.75">
      <c r="A80" s="61"/>
      <c r="B80" s="150"/>
      <c r="C80" s="150"/>
      <c r="D80" s="150"/>
      <c r="E80" s="150"/>
      <c r="F80" s="150"/>
      <c r="G80" s="150"/>
      <c r="H80" s="150"/>
      <c r="I80" s="60"/>
    </row>
    <row r="81" spans="1:9" ht="12.75">
      <c r="A81" s="61"/>
      <c r="B81" s="150"/>
      <c r="C81" s="150"/>
      <c r="D81" s="150"/>
      <c r="E81" s="150"/>
      <c r="F81" s="150"/>
      <c r="G81" s="150"/>
      <c r="H81" s="150"/>
      <c r="I81" s="60"/>
    </row>
    <row r="82" spans="1:9" ht="12.75">
      <c r="A82" s="61"/>
      <c r="B82" s="150"/>
      <c r="C82" s="150"/>
      <c r="D82" s="150"/>
      <c r="E82" s="150"/>
      <c r="F82" s="150"/>
      <c r="G82" s="150"/>
      <c r="H82" s="150"/>
      <c r="I82" s="60"/>
    </row>
  </sheetData>
  <sheetProtection/>
  <mergeCells count="16">
    <mergeCell ref="C1:I1"/>
    <mergeCell ref="C2:I2"/>
    <mergeCell ref="D3:E3"/>
    <mergeCell ref="C4:E4"/>
    <mergeCell ref="G4:I4"/>
    <mergeCell ref="A6:I6"/>
    <mergeCell ref="B73:I73"/>
    <mergeCell ref="B74:I74"/>
    <mergeCell ref="B75:I75"/>
    <mergeCell ref="B79:H82"/>
    <mergeCell ref="J7:J9"/>
    <mergeCell ref="A66:I66"/>
    <mergeCell ref="A67:G67"/>
    <mergeCell ref="A68:G68"/>
    <mergeCell ref="A69:G69"/>
    <mergeCell ref="B72:I7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6.8515625" style="13" customWidth="1"/>
    <col min="2" max="2" width="92.28125" style="15" customWidth="1"/>
    <col min="3" max="3" width="8.00390625" style="16" customWidth="1"/>
    <col min="4" max="4" width="5.7109375" style="14" bestFit="1" customWidth="1"/>
    <col min="5" max="5" width="9.7109375" style="14" customWidth="1"/>
    <col min="6" max="6" width="9.8515625" style="14" bestFit="1" customWidth="1"/>
    <col min="7" max="7" width="12.28125" style="14" bestFit="1" customWidth="1"/>
    <col min="8" max="8" width="11.8515625" style="14" customWidth="1"/>
    <col min="9" max="9" width="11.00390625" style="14" bestFit="1" customWidth="1"/>
    <col min="10" max="10" width="16.7109375" style="14" customWidth="1"/>
  </cols>
  <sheetData>
    <row r="1" spans="1:10" ht="21">
      <c r="A1" s="18"/>
      <c r="B1" s="19"/>
      <c r="C1" s="140" t="s">
        <v>149</v>
      </c>
      <c r="D1" s="141"/>
      <c r="E1" s="141"/>
      <c r="F1" s="141"/>
      <c r="G1" s="141"/>
      <c r="H1" s="141"/>
      <c r="I1" s="142"/>
      <c r="J1" s="22"/>
    </row>
    <row r="2" spans="1:10" ht="21" thickBot="1">
      <c r="A2" s="17"/>
      <c r="B2" s="23"/>
      <c r="C2" s="140" t="s">
        <v>110</v>
      </c>
      <c r="D2" s="141"/>
      <c r="E2" s="141"/>
      <c r="F2" s="141"/>
      <c r="G2" s="141"/>
      <c r="H2" s="143"/>
      <c r="I2" s="142"/>
      <c r="J2" s="22"/>
    </row>
    <row r="3" spans="1:10" ht="21" thickBot="1">
      <c r="A3" s="17"/>
      <c r="B3" s="23"/>
      <c r="C3" s="20" t="s">
        <v>0</v>
      </c>
      <c r="D3" s="144"/>
      <c r="E3" s="144"/>
      <c r="F3" s="21" t="s">
        <v>5</v>
      </c>
      <c r="G3" s="20" t="s">
        <v>1</v>
      </c>
      <c r="H3" s="76"/>
      <c r="I3" s="21"/>
      <c r="J3" s="22"/>
    </row>
    <row r="4" spans="1:10" ht="21">
      <c r="A4" s="24"/>
      <c r="B4" s="25"/>
      <c r="C4" s="140" t="s">
        <v>2</v>
      </c>
      <c r="D4" s="141"/>
      <c r="E4" s="141"/>
      <c r="F4" s="26"/>
      <c r="G4" s="140" t="s">
        <v>3</v>
      </c>
      <c r="H4" s="145"/>
      <c r="I4" s="142"/>
      <c r="J4" s="22"/>
    </row>
    <row r="5" spans="1:10" ht="13.5" thickBot="1">
      <c r="A5" s="1"/>
      <c r="B5" s="2"/>
      <c r="C5" s="3"/>
      <c r="D5" s="4"/>
      <c r="E5" s="4"/>
      <c r="F5" s="4"/>
      <c r="G5" s="4"/>
      <c r="H5" s="4"/>
      <c r="I5" s="5"/>
      <c r="J5" s="6"/>
    </row>
    <row r="6" spans="1:10" ht="13.5" thickBot="1">
      <c r="A6" s="146" t="s">
        <v>136</v>
      </c>
      <c r="B6" s="147"/>
      <c r="C6" s="147"/>
      <c r="D6" s="147"/>
      <c r="E6" s="147"/>
      <c r="F6" s="147"/>
      <c r="G6" s="147"/>
      <c r="H6" s="147"/>
      <c r="I6" s="148"/>
      <c r="J6" s="28"/>
    </row>
    <row r="7" spans="1:10" ht="13.5" thickBot="1">
      <c r="A7" s="38" t="s">
        <v>8</v>
      </c>
      <c r="B7" s="39" t="s">
        <v>9</v>
      </c>
      <c r="C7" s="40" t="s">
        <v>10</v>
      </c>
      <c r="D7" s="41" t="s">
        <v>11</v>
      </c>
      <c r="E7" s="49" t="s">
        <v>12</v>
      </c>
      <c r="F7" s="49" t="s">
        <v>13</v>
      </c>
      <c r="G7" s="49" t="s">
        <v>14</v>
      </c>
      <c r="H7" s="49" t="s">
        <v>15</v>
      </c>
      <c r="I7" s="50" t="s">
        <v>16</v>
      </c>
      <c r="J7" s="151" t="s">
        <v>53</v>
      </c>
    </row>
    <row r="8" spans="1:10" ht="12.75">
      <c r="A8" s="42"/>
      <c r="B8" s="43" t="s">
        <v>36</v>
      </c>
      <c r="C8" s="44"/>
      <c r="D8" s="44"/>
      <c r="E8" s="45"/>
      <c r="F8" s="45"/>
      <c r="G8" s="45"/>
      <c r="H8" s="45"/>
      <c r="I8" s="46">
        <f>SUM(I10:I33)</f>
        <v>1</v>
      </c>
      <c r="J8" s="151"/>
    </row>
    <row r="9" spans="1:10" ht="12.75">
      <c r="A9" s="47">
        <v>1</v>
      </c>
      <c r="B9" s="48" t="s">
        <v>23</v>
      </c>
      <c r="C9" s="44"/>
      <c r="D9" s="44"/>
      <c r="E9" s="45"/>
      <c r="F9" s="45"/>
      <c r="G9" s="45"/>
      <c r="H9" s="45"/>
      <c r="I9" s="46"/>
      <c r="J9" s="151"/>
    </row>
    <row r="10" spans="1:11" s="80" customFormat="1" ht="12.75">
      <c r="A10" s="55" t="s">
        <v>64</v>
      </c>
      <c r="B10" s="54" t="s">
        <v>104</v>
      </c>
      <c r="C10" s="135">
        <v>83</v>
      </c>
      <c r="D10" s="63" t="s">
        <v>20</v>
      </c>
      <c r="E10" s="71">
        <f>G10*0.1765</f>
        <v>3.6147199999999997</v>
      </c>
      <c r="F10" s="71">
        <f>G10*0.8535</f>
        <v>17.479680000000002</v>
      </c>
      <c r="G10" s="71">
        <v>20.48</v>
      </c>
      <c r="H10" s="64">
        <f>SUM(G10*C10)</f>
        <v>1699.8400000000001</v>
      </c>
      <c r="I10" s="68">
        <f>H10/$H$35</f>
        <v>0.06237958689083352</v>
      </c>
      <c r="J10" s="96" t="s">
        <v>54</v>
      </c>
      <c r="K10" s="102"/>
    </row>
    <row r="11" spans="1:11" s="80" customFormat="1" ht="12.75">
      <c r="A11" s="55" t="s">
        <v>40</v>
      </c>
      <c r="B11" s="54" t="s">
        <v>103</v>
      </c>
      <c r="C11" s="135">
        <v>14</v>
      </c>
      <c r="D11" s="63" t="s">
        <v>20</v>
      </c>
      <c r="E11" s="71">
        <f>G11*0.1765</f>
        <v>6.7423</v>
      </c>
      <c r="F11" s="71">
        <f>G11*0.8535</f>
        <v>32.6037</v>
      </c>
      <c r="G11" s="71">
        <v>38.2</v>
      </c>
      <c r="H11" s="64">
        <f aca="true" t="shared" si="0" ref="H11:H33">SUM(G11*C11)</f>
        <v>534.8000000000001</v>
      </c>
      <c r="I11" s="68">
        <f>H11/$H$35</f>
        <v>0.01962573128601384</v>
      </c>
      <c r="J11" s="96" t="s">
        <v>54</v>
      </c>
      <c r="K11" s="102"/>
    </row>
    <row r="12" spans="1:11" s="28" customFormat="1" ht="9.75">
      <c r="A12" s="55" t="s">
        <v>41</v>
      </c>
      <c r="B12" s="54" t="s">
        <v>180</v>
      </c>
      <c r="C12" s="135">
        <v>11</v>
      </c>
      <c r="D12" s="63" t="s">
        <v>20</v>
      </c>
      <c r="E12" s="71">
        <f>G12*0.1765</f>
        <v>1.3819949999999999</v>
      </c>
      <c r="F12" s="71">
        <f>G12*0.8535</f>
        <v>6.682905000000001</v>
      </c>
      <c r="G12" s="71">
        <v>7.83</v>
      </c>
      <c r="H12" s="64">
        <f t="shared" si="0"/>
        <v>86.13</v>
      </c>
      <c r="I12" s="68">
        <f>H12/$H$35</f>
        <v>0.003160740904383642</v>
      </c>
      <c r="J12" s="96" t="s">
        <v>54</v>
      </c>
      <c r="K12" s="56"/>
    </row>
    <row r="13" spans="1:11" s="80" customFormat="1" ht="30">
      <c r="A13" s="55" t="s">
        <v>93</v>
      </c>
      <c r="B13" s="54" t="s">
        <v>37</v>
      </c>
      <c r="C13" s="135">
        <v>3</v>
      </c>
      <c r="D13" s="63" t="s">
        <v>20</v>
      </c>
      <c r="E13" s="71">
        <f>G13*0.1765</f>
        <v>92.27596499999999</v>
      </c>
      <c r="F13" s="71">
        <f>G13*0.8535</f>
        <v>446.21833499999997</v>
      </c>
      <c r="G13" s="73">
        <v>522.81</v>
      </c>
      <c r="H13" s="64">
        <f t="shared" si="0"/>
        <v>1568.4299999999998</v>
      </c>
      <c r="I13" s="68">
        <f>H13/$H$35</f>
        <v>0.057557190951613095</v>
      </c>
      <c r="J13" s="96" t="s">
        <v>54</v>
      </c>
      <c r="K13" s="102"/>
    </row>
    <row r="14" spans="1:11" s="80" customFormat="1" ht="12.75">
      <c r="A14" s="36">
        <v>2</v>
      </c>
      <c r="B14" s="30" t="s">
        <v>22</v>
      </c>
      <c r="C14" s="136"/>
      <c r="D14" s="31"/>
      <c r="E14" s="62"/>
      <c r="F14" s="62"/>
      <c r="G14" s="77"/>
      <c r="H14" s="77"/>
      <c r="I14" s="45"/>
      <c r="J14" s="97"/>
      <c r="K14" s="102"/>
    </row>
    <row r="15" spans="1:11" s="80" customFormat="1" ht="12.75">
      <c r="A15" s="51" t="s">
        <v>42</v>
      </c>
      <c r="B15" s="52" t="s">
        <v>33</v>
      </c>
      <c r="C15" s="135">
        <v>3050</v>
      </c>
      <c r="D15" s="66" t="s">
        <v>4</v>
      </c>
      <c r="E15" s="71">
        <f>G15*0.15</f>
        <v>0.5595</v>
      </c>
      <c r="F15" s="71">
        <f>G15*0.85</f>
        <v>3.1705</v>
      </c>
      <c r="G15" s="70">
        <v>3.73</v>
      </c>
      <c r="H15" s="64">
        <f t="shared" si="0"/>
        <v>11376.5</v>
      </c>
      <c r="I15" s="68">
        <f>H15/$H$35</f>
        <v>0.41748715776988865</v>
      </c>
      <c r="J15" s="86" t="s">
        <v>154</v>
      </c>
      <c r="K15" s="84">
        <v>70626</v>
      </c>
    </row>
    <row r="16" spans="1:11" s="80" customFormat="1" ht="12.75">
      <c r="A16" s="36">
        <v>3</v>
      </c>
      <c r="B16" s="30" t="s">
        <v>24</v>
      </c>
      <c r="C16" s="136"/>
      <c r="D16" s="31"/>
      <c r="E16" s="62"/>
      <c r="F16" s="62"/>
      <c r="G16" s="77"/>
      <c r="H16" s="77"/>
      <c r="I16" s="45"/>
      <c r="J16" s="97"/>
      <c r="K16" s="102"/>
    </row>
    <row r="17" spans="1:11" s="80" customFormat="1" ht="12.75">
      <c r="A17" s="55" t="s">
        <v>60</v>
      </c>
      <c r="B17" s="54" t="s">
        <v>59</v>
      </c>
      <c r="C17" s="137">
        <v>97</v>
      </c>
      <c r="D17" s="63" t="s">
        <v>58</v>
      </c>
      <c r="E17" s="71">
        <f>G17*0.15</f>
        <v>0.7245</v>
      </c>
      <c r="F17" s="71">
        <f>G17*0.85</f>
        <v>4.1055</v>
      </c>
      <c r="G17" s="71">
        <v>4.83</v>
      </c>
      <c r="H17" s="64">
        <f t="shared" si="0"/>
        <v>468.51</v>
      </c>
      <c r="I17" s="68">
        <f aca="true" t="shared" si="1" ref="I17:I22">H17/$H$35</f>
        <v>0.017193065379226522</v>
      </c>
      <c r="J17" s="96" t="s">
        <v>54</v>
      </c>
      <c r="K17" s="102"/>
    </row>
    <row r="18" spans="1:11" s="80" customFormat="1" ht="12.75">
      <c r="A18" s="55" t="s">
        <v>61</v>
      </c>
      <c r="B18" s="54" t="s">
        <v>106</v>
      </c>
      <c r="C18" s="137">
        <v>45</v>
      </c>
      <c r="D18" s="63" t="s">
        <v>58</v>
      </c>
      <c r="E18" s="71">
        <f>G18*0.1765</f>
        <v>2.33333</v>
      </c>
      <c r="F18" s="71">
        <f>G18*0.8535</f>
        <v>11.283270000000002</v>
      </c>
      <c r="G18" s="71">
        <v>13.22</v>
      </c>
      <c r="H18" s="64">
        <f t="shared" si="0"/>
        <v>594.9</v>
      </c>
      <c r="I18" s="68">
        <f t="shared" si="1"/>
        <v>0.021831240729337384</v>
      </c>
      <c r="J18" s="96" t="s">
        <v>54</v>
      </c>
      <c r="K18" s="102"/>
    </row>
    <row r="19" spans="1:11" s="80" customFormat="1" ht="12.75">
      <c r="A19" s="55" t="s">
        <v>62</v>
      </c>
      <c r="B19" s="54" t="s">
        <v>133</v>
      </c>
      <c r="C19" s="137">
        <v>27</v>
      </c>
      <c r="D19" s="63" t="s">
        <v>58</v>
      </c>
      <c r="E19" s="71">
        <f>G19*0.1765</f>
        <v>1.9626799999999998</v>
      </c>
      <c r="F19" s="71">
        <f>G19*0.8535</f>
        <v>9.49092</v>
      </c>
      <c r="G19" s="71">
        <v>11.12</v>
      </c>
      <c r="H19" s="64">
        <f t="shared" si="0"/>
        <v>300.23999999999995</v>
      </c>
      <c r="I19" s="68">
        <f t="shared" si="1"/>
        <v>0.011018005911205673</v>
      </c>
      <c r="J19" s="96" t="s">
        <v>54</v>
      </c>
      <c r="K19" s="102"/>
    </row>
    <row r="20" spans="1:11" s="80" customFormat="1" ht="12.75">
      <c r="A20" s="55" t="s">
        <v>98</v>
      </c>
      <c r="B20" s="54" t="s">
        <v>134</v>
      </c>
      <c r="C20" s="137">
        <v>62</v>
      </c>
      <c r="D20" s="63" t="s">
        <v>58</v>
      </c>
      <c r="E20" s="71">
        <f>G20*0.1765</f>
        <v>1.9626799999999998</v>
      </c>
      <c r="F20" s="71">
        <f>G20*0.8535</f>
        <v>9.49092</v>
      </c>
      <c r="G20" s="71">
        <v>11.12</v>
      </c>
      <c r="H20" s="64">
        <f t="shared" si="0"/>
        <v>689.4399999999999</v>
      </c>
      <c r="I20" s="68">
        <f t="shared" si="1"/>
        <v>0.025300606166472287</v>
      </c>
      <c r="J20" s="96" t="s">
        <v>54</v>
      </c>
      <c r="K20" s="102"/>
    </row>
    <row r="21" spans="1:11" s="80" customFormat="1" ht="20.25">
      <c r="A21" s="55" t="s">
        <v>98</v>
      </c>
      <c r="B21" s="54" t="s">
        <v>38</v>
      </c>
      <c r="C21" s="135">
        <v>111</v>
      </c>
      <c r="D21" s="63" t="s">
        <v>25</v>
      </c>
      <c r="E21" s="71">
        <v>17.05</v>
      </c>
      <c r="F21" s="71"/>
      <c r="G21" s="72">
        <v>17.05</v>
      </c>
      <c r="H21" s="64">
        <f t="shared" si="0"/>
        <v>1892.5500000000002</v>
      </c>
      <c r="I21" s="68">
        <f t="shared" si="1"/>
        <v>0.06945152906758693</v>
      </c>
      <c r="J21" s="100" t="s">
        <v>54</v>
      </c>
      <c r="K21" s="102"/>
    </row>
    <row r="22" spans="1:11" s="80" customFormat="1" ht="12.75">
      <c r="A22" s="55" t="s">
        <v>99</v>
      </c>
      <c r="B22" s="54" t="s">
        <v>29</v>
      </c>
      <c r="C22" s="135">
        <v>50</v>
      </c>
      <c r="D22" s="63" t="s">
        <v>20</v>
      </c>
      <c r="E22" s="71">
        <f>G22*0.1765</f>
        <v>0.5489149999999999</v>
      </c>
      <c r="F22" s="71">
        <f>G22*0.8535</f>
        <v>2.654385</v>
      </c>
      <c r="G22" s="71">
        <v>3.11</v>
      </c>
      <c r="H22" s="64">
        <f t="shared" si="0"/>
        <v>155.5</v>
      </c>
      <c r="I22" s="68">
        <f t="shared" si="1"/>
        <v>0.005706434582975228</v>
      </c>
      <c r="J22" s="100" t="s">
        <v>54</v>
      </c>
      <c r="K22" s="102"/>
    </row>
    <row r="23" spans="1:11" s="80" customFormat="1" ht="12.75">
      <c r="A23" s="36">
        <v>4</v>
      </c>
      <c r="B23" s="30" t="s">
        <v>27</v>
      </c>
      <c r="C23" s="136"/>
      <c r="D23" s="31"/>
      <c r="E23" s="62"/>
      <c r="F23" s="62"/>
      <c r="G23" s="77"/>
      <c r="H23" s="77"/>
      <c r="I23" s="45"/>
      <c r="J23" s="97"/>
      <c r="K23" s="102"/>
    </row>
    <row r="24" spans="1:11" s="80" customFormat="1" ht="12.75">
      <c r="A24" s="55" t="s">
        <v>57</v>
      </c>
      <c r="B24" s="58" t="s">
        <v>122</v>
      </c>
      <c r="C24" s="135">
        <v>237</v>
      </c>
      <c r="D24" s="59" t="s">
        <v>4</v>
      </c>
      <c r="E24" s="71">
        <f>G24*0.15</f>
        <v>1.317</v>
      </c>
      <c r="F24" s="71">
        <f>G24*0.85</f>
        <v>7.462999999999999</v>
      </c>
      <c r="G24" s="71">
        <v>8.78</v>
      </c>
      <c r="H24" s="64">
        <f t="shared" si="0"/>
        <v>2080.8599999999997</v>
      </c>
      <c r="I24" s="68">
        <f aca="true" t="shared" si="2" ref="I24:I31">H24/$H$35</f>
        <v>0.07636200299890566</v>
      </c>
      <c r="J24" s="87" t="s">
        <v>157</v>
      </c>
      <c r="K24" s="88">
        <v>91872</v>
      </c>
    </row>
    <row r="25" spans="1:11" s="80" customFormat="1" ht="12.75">
      <c r="A25" s="55" t="s">
        <v>101</v>
      </c>
      <c r="B25" s="54" t="s">
        <v>111</v>
      </c>
      <c r="C25" s="137">
        <v>10</v>
      </c>
      <c r="D25" s="65" t="s">
        <v>26</v>
      </c>
      <c r="E25" s="71">
        <v>7.94</v>
      </c>
      <c r="F25" s="71">
        <v>46.46</v>
      </c>
      <c r="G25" s="71">
        <f>SUM(E25+F25)</f>
        <v>54.4</v>
      </c>
      <c r="H25" s="64">
        <f t="shared" si="0"/>
        <v>544</v>
      </c>
      <c r="I25" s="68">
        <f t="shared" si="2"/>
        <v>0.01996334670828633</v>
      </c>
      <c r="J25" s="101" t="s">
        <v>54</v>
      </c>
      <c r="K25" s="102"/>
    </row>
    <row r="26" spans="1:11" s="80" customFormat="1" ht="12.75">
      <c r="A26" s="55" t="s">
        <v>159</v>
      </c>
      <c r="B26" s="54" t="s">
        <v>160</v>
      </c>
      <c r="C26" s="137">
        <v>1</v>
      </c>
      <c r="D26" s="65" t="s">
        <v>26</v>
      </c>
      <c r="E26" s="71">
        <v>0.85</v>
      </c>
      <c r="F26" s="71">
        <v>2.35</v>
      </c>
      <c r="G26" s="71">
        <f aca="true" t="shared" si="3" ref="G26:G31">SUM(E26+F26)</f>
        <v>3.2</v>
      </c>
      <c r="H26" s="64">
        <f t="shared" si="0"/>
        <v>3.2</v>
      </c>
      <c r="I26" s="68">
        <f t="shared" si="2"/>
        <v>0.00011743145122521371</v>
      </c>
      <c r="J26" s="101" t="s">
        <v>54</v>
      </c>
      <c r="K26" s="102"/>
    </row>
    <row r="27" spans="1:11" s="80" customFormat="1" ht="12.75">
      <c r="A27" s="55" t="s">
        <v>101</v>
      </c>
      <c r="B27" s="54" t="s">
        <v>161</v>
      </c>
      <c r="C27" s="137">
        <v>1</v>
      </c>
      <c r="D27" s="65" t="s">
        <v>26</v>
      </c>
      <c r="E27" s="71">
        <v>0.85</v>
      </c>
      <c r="F27" s="71">
        <v>2.35</v>
      </c>
      <c r="G27" s="71">
        <f t="shared" si="3"/>
        <v>3.2</v>
      </c>
      <c r="H27" s="64">
        <f t="shared" si="0"/>
        <v>3.2</v>
      </c>
      <c r="I27" s="68">
        <f t="shared" si="2"/>
        <v>0.00011743145122521371</v>
      </c>
      <c r="J27" s="101" t="s">
        <v>54</v>
      </c>
      <c r="K27" s="102"/>
    </row>
    <row r="28" spans="1:11" s="80" customFormat="1" ht="12.75">
      <c r="A28" s="55" t="s">
        <v>112</v>
      </c>
      <c r="B28" s="54" t="s">
        <v>113</v>
      </c>
      <c r="C28" s="137">
        <v>50</v>
      </c>
      <c r="D28" s="65" t="s">
        <v>26</v>
      </c>
      <c r="E28" s="71">
        <v>0.85</v>
      </c>
      <c r="F28" s="71">
        <v>4.47</v>
      </c>
      <c r="G28" s="71">
        <f t="shared" si="3"/>
        <v>5.319999999999999</v>
      </c>
      <c r="H28" s="64">
        <f t="shared" si="0"/>
        <v>265.99999999999994</v>
      </c>
      <c r="I28" s="68">
        <f t="shared" si="2"/>
        <v>0.009761489383095887</v>
      </c>
      <c r="J28" s="101" t="s">
        <v>54</v>
      </c>
      <c r="K28" s="102"/>
    </row>
    <row r="29" spans="1:11" s="80" customFormat="1" ht="12.75">
      <c r="A29" s="55" t="s">
        <v>116</v>
      </c>
      <c r="B29" s="54" t="s">
        <v>139</v>
      </c>
      <c r="C29" s="137">
        <v>44</v>
      </c>
      <c r="D29" s="65" t="s">
        <v>26</v>
      </c>
      <c r="E29" s="105">
        <v>23.85</v>
      </c>
      <c r="F29" s="105">
        <v>79.45</v>
      </c>
      <c r="G29" s="71">
        <f t="shared" si="3"/>
        <v>103.30000000000001</v>
      </c>
      <c r="H29" s="64">
        <f t="shared" si="0"/>
        <v>4545.200000000001</v>
      </c>
      <c r="I29" s="68">
        <f t="shared" si="2"/>
        <v>0.16679669753401294</v>
      </c>
      <c r="J29" s="101" t="s">
        <v>54</v>
      </c>
      <c r="K29" s="102"/>
    </row>
    <row r="30" spans="1:11" s="80" customFormat="1" ht="12.75">
      <c r="A30" s="55" t="s">
        <v>118</v>
      </c>
      <c r="B30" s="54" t="s">
        <v>141</v>
      </c>
      <c r="C30" s="137">
        <v>1</v>
      </c>
      <c r="D30" s="65" t="s">
        <v>26</v>
      </c>
      <c r="E30" s="106">
        <v>4.7</v>
      </c>
      <c r="F30" s="106">
        <v>15.62</v>
      </c>
      <c r="G30" s="71">
        <f t="shared" si="3"/>
        <v>20.32</v>
      </c>
      <c r="H30" s="64">
        <f t="shared" si="0"/>
        <v>20.32</v>
      </c>
      <c r="I30" s="68">
        <f t="shared" si="2"/>
        <v>0.000745689715280107</v>
      </c>
      <c r="J30" s="101" t="s">
        <v>54</v>
      </c>
      <c r="K30" s="102"/>
    </row>
    <row r="31" spans="1:11" s="80" customFormat="1" ht="12.75">
      <c r="A31" s="55" t="s">
        <v>119</v>
      </c>
      <c r="B31" s="54" t="s">
        <v>143</v>
      </c>
      <c r="C31" s="137">
        <v>1</v>
      </c>
      <c r="D31" s="65" t="s">
        <v>26</v>
      </c>
      <c r="E31" s="106">
        <v>4.7</v>
      </c>
      <c r="F31" s="106">
        <v>15.62</v>
      </c>
      <c r="G31" s="71">
        <f t="shared" si="3"/>
        <v>20.32</v>
      </c>
      <c r="H31" s="64">
        <f t="shared" si="0"/>
        <v>20.32</v>
      </c>
      <c r="I31" s="68">
        <f t="shared" si="2"/>
        <v>0.000745689715280107</v>
      </c>
      <c r="J31" s="101" t="s">
        <v>54</v>
      </c>
      <c r="K31" s="102"/>
    </row>
    <row r="32" spans="1:11" s="80" customFormat="1" ht="12.75">
      <c r="A32" s="36">
        <v>5</v>
      </c>
      <c r="B32" s="30" t="s">
        <v>28</v>
      </c>
      <c r="C32" s="136"/>
      <c r="D32" s="31"/>
      <c r="E32" s="62"/>
      <c r="F32" s="62"/>
      <c r="G32" s="77"/>
      <c r="H32" s="77"/>
      <c r="I32" s="45"/>
      <c r="J32" s="97"/>
      <c r="K32" s="102"/>
    </row>
    <row r="33" spans="1:11" s="80" customFormat="1" ht="12.75">
      <c r="A33" s="55" t="s">
        <v>92</v>
      </c>
      <c r="B33" s="54" t="s">
        <v>80</v>
      </c>
      <c r="C33" s="135">
        <v>2</v>
      </c>
      <c r="D33" s="63" t="s">
        <v>26</v>
      </c>
      <c r="E33" s="71">
        <f>G33*0.1765</f>
        <v>35.3</v>
      </c>
      <c r="F33" s="71">
        <f>G33*0.8535</f>
        <v>170.70000000000002</v>
      </c>
      <c r="G33" s="71">
        <v>200</v>
      </c>
      <c r="H33" s="64">
        <f t="shared" si="0"/>
        <v>400</v>
      </c>
      <c r="I33" s="68">
        <f>H33/$H$35</f>
        <v>0.014678931403151713</v>
      </c>
      <c r="J33" s="96" t="s">
        <v>54</v>
      </c>
      <c r="K33" s="102"/>
    </row>
    <row r="34" spans="1:10" ht="12.75">
      <c r="A34" s="152"/>
      <c r="B34" s="153"/>
      <c r="C34" s="153"/>
      <c r="D34" s="153"/>
      <c r="E34" s="153"/>
      <c r="F34" s="153"/>
      <c r="G34" s="153"/>
      <c r="H34" s="153"/>
      <c r="I34" s="154"/>
      <c r="J34" s="6"/>
    </row>
    <row r="35" spans="1:10" ht="12.75">
      <c r="A35" s="155" t="s">
        <v>6</v>
      </c>
      <c r="B35" s="156"/>
      <c r="C35" s="156"/>
      <c r="D35" s="156"/>
      <c r="E35" s="156"/>
      <c r="F35" s="156"/>
      <c r="G35" s="157"/>
      <c r="H35" s="8">
        <f>SUM(H10:H33)</f>
        <v>27249.940000000002</v>
      </c>
      <c r="I35" s="29">
        <f>SUM(I10:I33)</f>
        <v>1</v>
      </c>
      <c r="J35" s="6"/>
    </row>
    <row r="36" spans="1:10" ht="12.75">
      <c r="A36" s="155" t="s">
        <v>158</v>
      </c>
      <c r="B36" s="156"/>
      <c r="C36" s="156"/>
      <c r="D36" s="156"/>
      <c r="E36" s="156"/>
      <c r="F36" s="156"/>
      <c r="G36" s="157"/>
      <c r="H36" s="8">
        <f>H35*0.22</f>
        <v>5994.986800000001</v>
      </c>
      <c r="I36" s="9"/>
      <c r="J36" s="6"/>
    </row>
    <row r="37" spans="1:10" ht="12.75">
      <c r="A37" s="155" t="s">
        <v>7</v>
      </c>
      <c r="B37" s="156"/>
      <c r="C37" s="156"/>
      <c r="D37" s="156"/>
      <c r="E37" s="156"/>
      <c r="F37" s="156"/>
      <c r="G37" s="157"/>
      <c r="H37" s="8">
        <f>H35+H36</f>
        <v>33244.9268</v>
      </c>
      <c r="I37" s="9"/>
      <c r="J37" s="6"/>
    </row>
    <row r="38" spans="1:10" ht="12.75">
      <c r="A38" s="10"/>
      <c r="B38" s="11"/>
      <c r="C38" s="7"/>
      <c r="D38" s="6"/>
      <c r="E38" s="6"/>
      <c r="F38" s="6"/>
      <c r="G38" s="6"/>
      <c r="H38" s="6"/>
      <c r="I38" s="6"/>
      <c r="J38" s="6"/>
    </row>
    <row r="39" spans="1:10" ht="12.75">
      <c r="A39" s="10"/>
      <c r="B39" s="11" t="s">
        <v>17</v>
      </c>
      <c r="C39" s="6"/>
      <c r="D39" s="6"/>
      <c r="E39" s="6"/>
      <c r="F39" s="6"/>
      <c r="G39" s="6"/>
      <c r="H39" s="6"/>
      <c r="I39" s="6"/>
      <c r="J39" s="37"/>
    </row>
    <row r="40" spans="1:9" ht="12.75">
      <c r="A40" s="12">
        <v>1</v>
      </c>
      <c r="B40" s="158" t="s">
        <v>137</v>
      </c>
      <c r="C40" s="158"/>
      <c r="D40" s="158"/>
      <c r="E40" s="158"/>
      <c r="F40" s="158"/>
      <c r="G40" s="158"/>
      <c r="H40" s="158"/>
      <c r="I40" s="158"/>
    </row>
    <row r="41" spans="1:9" ht="12.75">
      <c r="A41" s="12">
        <v>2</v>
      </c>
      <c r="B41" s="149" t="s">
        <v>18</v>
      </c>
      <c r="C41" s="149"/>
      <c r="D41" s="149"/>
      <c r="E41" s="149"/>
      <c r="F41" s="149"/>
      <c r="G41" s="149"/>
      <c r="H41" s="149"/>
      <c r="I41" s="149"/>
    </row>
    <row r="42" spans="1:9" ht="12.75">
      <c r="A42" s="12">
        <v>3</v>
      </c>
      <c r="B42" s="149" t="s">
        <v>19</v>
      </c>
      <c r="C42" s="149"/>
      <c r="D42" s="149"/>
      <c r="E42" s="149"/>
      <c r="F42" s="149"/>
      <c r="G42" s="149"/>
      <c r="H42" s="149"/>
      <c r="I42" s="149"/>
    </row>
    <row r="43" spans="1:9" ht="12.75">
      <c r="A43" s="12">
        <v>4</v>
      </c>
      <c r="B43" s="149" t="s">
        <v>178</v>
      </c>
      <c r="C43" s="149"/>
      <c r="D43" s="149"/>
      <c r="E43" s="149"/>
      <c r="F43" s="149"/>
      <c r="G43" s="149"/>
      <c r="H43" s="149"/>
      <c r="I43" s="149"/>
    </row>
    <row r="45" spans="1:9" ht="12.75">
      <c r="A45" s="12"/>
      <c r="B45" s="11"/>
      <c r="C45" s="7"/>
      <c r="D45" s="6"/>
      <c r="E45" s="6"/>
      <c r="F45" s="6"/>
      <c r="G45" s="6"/>
      <c r="H45" s="6"/>
      <c r="I45" s="6"/>
    </row>
    <row r="46" spans="1:9" ht="12.75">
      <c r="A46" s="12"/>
      <c r="B46" s="11"/>
      <c r="C46" s="7"/>
      <c r="D46" s="6"/>
      <c r="E46" s="6"/>
      <c r="F46" s="6"/>
      <c r="G46" s="6"/>
      <c r="H46" s="6"/>
      <c r="I46" s="6"/>
    </row>
    <row r="47" spans="1:9" ht="12.75">
      <c r="A47" s="61"/>
      <c r="B47" s="150" t="s">
        <v>102</v>
      </c>
      <c r="C47" s="150"/>
      <c r="D47" s="150"/>
      <c r="E47" s="150"/>
      <c r="F47" s="150"/>
      <c r="G47" s="150"/>
      <c r="H47" s="150"/>
      <c r="I47" s="60"/>
    </row>
    <row r="48" spans="1:9" ht="12.75">
      <c r="A48" s="61"/>
      <c r="B48" s="150"/>
      <c r="C48" s="150"/>
      <c r="D48" s="150"/>
      <c r="E48" s="150"/>
      <c r="F48" s="150"/>
      <c r="G48" s="150"/>
      <c r="H48" s="150"/>
      <c r="I48" s="60"/>
    </row>
    <row r="49" spans="1:9" ht="12.75">
      <c r="A49" s="61"/>
      <c r="B49" s="150"/>
      <c r="C49" s="150"/>
      <c r="D49" s="150"/>
      <c r="E49" s="150"/>
      <c r="F49" s="150"/>
      <c r="G49" s="150"/>
      <c r="H49" s="150"/>
      <c r="I49" s="60"/>
    </row>
    <row r="50" spans="1:9" ht="12.75">
      <c r="A50" s="61"/>
      <c r="B50" s="150"/>
      <c r="C50" s="150"/>
      <c r="D50" s="150"/>
      <c r="E50" s="150"/>
      <c r="F50" s="150"/>
      <c r="G50" s="150"/>
      <c r="H50" s="150"/>
      <c r="I50" s="60"/>
    </row>
  </sheetData>
  <sheetProtection/>
  <mergeCells count="16">
    <mergeCell ref="C1:I1"/>
    <mergeCell ref="C2:I2"/>
    <mergeCell ref="D3:E3"/>
    <mergeCell ref="C4:E4"/>
    <mergeCell ref="G4:I4"/>
    <mergeCell ref="A6:I6"/>
    <mergeCell ref="B41:I41"/>
    <mergeCell ref="B42:I42"/>
    <mergeCell ref="B43:I43"/>
    <mergeCell ref="B47:H50"/>
    <mergeCell ref="J7:J9"/>
    <mergeCell ref="A34:I34"/>
    <mergeCell ref="A35:G35"/>
    <mergeCell ref="A36:G36"/>
    <mergeCell ref="A37:G37"/>
    <mergeCell ref="B40:I4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H75" sqref="H75"/>
    </sheetView>
  </sheetViews>
  <sheetFormatPr defaultColWidth="9.140625" defaultRowHeight="12.75"/>
  <cols>
    <col min="1" max="1" width="6.8515625" style="13" customWidth="1"/>
    <col min="2" max="2" width="92.28125" style="15" customWidth="1"/>
    <col min="3" max="3" width="8.00390625" style="16" customWidth="1"/>
    <col min="4" max="4" width="5.7109375" style="14" bestFit="1" customWidth="1"/>
    <col min="5" max="5" width="9.7109375" style="14" customWidth="1"/>
    <col min="6" max="6" width="9.8515625" style="14" bestFit="1" customWidth="1"/>
    <col min="7" max="7" width="12.28125" style="94" bestFit="1" customWidth="1"/>
    <col min="8" max="8" width="11.8515625" style="14" customWidth="1"/>
    <col min="9" max="9" width="11.00390625" style="14" bestFit="1" customWidth="1"/>
    <col min="10" max="10" width="16.7109375" style="14" customWidth="1"/>
  </cols>
  <sheetData>
    <row r="1" spans="1:10" ht="21">
      <c r="A1" s="18"/>
      <c r="B1" s="19"/>
      <c r="C1" s="140" t="s">
        <v>146</v>
      </c>
      <c r="D1" s="141"/>
      <c r="E1" s="141"/>
      <c r="F1" s="141"/>
      <c r="G1" s="141"/>
      <c r="H1" s="141"/>
      <c r="I1" s="142"/>
      <c r="J1" s="22"/>
    </row>
    <row r="2" spans="1:10" ht="21" thickBot="1">
      <c r="A2" s="17"/>
      <c r="B2" s="23"/>
      <c r="C2" s="140" t="s">
        <v>110</v>
      </c>
      <c r="D2" s="141"/>
      <c r="E2" s="141"/>
      <c r="F2" s="141"/>
      <c r="G2" s="141"/>
      <c r="H2" s="143"/>
      <c r="I2" s="142"/>
      <c r="J2" s="22"/>
    </row>
    <row r="3" spans="1:10" ht="21" thickBot="1">
      <c r="A3" s="17"/>
      <c r="B3" s="23"/>
      <c r="C3" s="20" t="s">
        <v>0</v>
      </c>
      <c r="D3" s="144"/>
      <c r="E3" s="144"/>
      <c r="F3" s="21" t="s">
        <v>5</v>
      </c>
      <c r="G3" s="89" t="s">
        <v>1</v>
      </c>
      <c r="H3" s="76"/>
      <c r="I3" s="21"/>
      <c r="J3" s="22"/>
    </row>
    <row r="4" spans="1:10" ht="21">
      <c r="A4" s="24"/>
      <c r="B4" s="25"/>
      <c r="C4" s="140" t="s">
        <v>2</v>
      </c>
      <c r="D4" s="141"/>
      <c r="E4" s="141"/>
      <c r="F4" s="26"/>
      <c r="G4" s="140" t="s">
        <v>3</v>
      </c>
      <c r="H4" s="145"/>
      <c r="I4" s="142"/>
      <c r="J4" s="22"/>
    </row>
    <row r="5" spans="1:10" ht="13.5" thickBot="1">
      <c r="A5" s="1"/>
      <c r="B5" s="2"/>
      <c r="C5" s="3"/>
      <c r="D5" s="4"/>
      <c r="E5" s="4"/>
      <c r="F5" s="4"/>
      <c r="G5" s="90"/>
      <c r="H5" s="4"/>
      <c r="I5" s="5"/>
      <c r="J5" s="6"/>
    </row>
    <row r="6" spans="1:10" ht="13.5" thickBot="1">
      <c r="A6" s="146" t="s">
        <v>136</v>
      </c>
      <c r="B6" s="147"/>
      <c r="C6" s="147"/>
      <c r="D6" s="147"/>
      <c r="E6" s="147"/>
      <c r="F6" s="147"/>
      <c r="G6" s="147"/>
      <c r="H6" s="147"/>
      <c r="I6" s="148"/>
      <c r="J6" s="28"/>
    </row>
    <row r="7" spans="1:10" ht="13.5" thickBot="1">
      <c r="A7" s="38" t="s">
        <v>8</v>
      </c>
      <c r="B7" s="39" t="s">
        <v>9</v>
      </c>
      <c r="C7" s="40" t="s">
        <v>10</v>
      </c>
      <c r="D7" s="41" t="s">
        <v>11</v>
      </c>
      <c r="E7" s="49" t="s">
        <v>12</v>
      </c>
      <c r="F7" s="49" t="s">
        <v>13</v>
      </c>
      <c r="G7" s="91" t="s">
        <v>14</v>
      </c>
      <c r="H7" s="49" t="s">
        <v>15</v>
      </c>
      <c r="I7" s="50" t="s">
        <v>16</v>
      </c>
      <c r="J7" s="151" t="s">
        <v>53</v>
      </c>
    </row>
    <row r="8" spans="1:10" ht="12.75">
      <c r="A8" s="42"/>
      <c r="B8" s="43" t="s">
        <v>36</v>
      </c>
      <c r="C8" s="44"/>
      <c r="D8" s="44"/>
      <c r="E8" s="45"/>
      <c r="F8" s="45"/>
      <c r="G8" s="92"/>
      <c r="H8" s="45"/>
      <c r="I8" s="46">
        <f>SUM(I10:I72)</f>
        <v>1</v>
      </c>
      <c r="J8" s="151"/>
    </row>
    <row r="9" spans="1:10" ht="12.75">
      <c r="A9" s="47">
        <v>1</v>
      </c>
      <c r="B9" s="48" t="s">
        <v>23</v>
      </c>
      <c r="C9" s="44"/>
      <c r="D9" s="44"/>
      <c r="E9" s="45"/>
      <c r="F9" s="45"/>
      <c r="G9" s="92"/>
      <c r="H9" s="45"/>
      <c r="I9" s="46"/>
      <c r="J9" s="151"/>
    </row>
    <row r="10" spans="1:11" s="80" customFormat="1" ht="12.75">
      <c r="A10" s="55" t="s">
        <v>64</v>
      </c>
      <c r="B10" s="54" t="s">
        <v>104</v>
      </c>
      <c r="C10" s="135">
        <v>83</v>
      </c>
      <c r="D10" s="63" t="s">
        <v>20</v>
      </c>
      <c r="E10" s="71">
        <f>G10*0.1765</f>
        <v>3.6147199999999997</v>
      </c>
      <c r="F10" s="71">
        <f>G10*0.8535</f>
        <v>17.479680000000002</v>
      </c>
      <c r="G10" s="71">
        <v>20.48</v>
      </c>
      <c r="H10" s="64">
        <f>SUM(G10*C10)</f>
        <v>1699.8400000000001</v>
      </c>
      <c r="I10" s="68">
        <f>H10/$H$74</f>
        <v>0.010506223916616738</v>
      </c>
      <c r="J10" s="96" t="s">
        <v>54</v>
      </c>
      <c r="K10" s="102"/>
    </row>
    <row r="11" spans="1:11" s="80" customFormat="1" ht="12.75">
      <c r="A11" s="55" t="s">
        <v>40</v>
      </c>
      <c r="B11" s="54" t="s">
        <v>103</v>
      </c>
      <c r="C11" s="135">
        <v>14</v>
      </c>
      <c r="D11" s="63" t="s">
        <v>20</v>
      </c>
      <c r="E11" s="71">
        <f>G11*0.1765</f>
        <v>6.7423</v>
      </c>
      <c r="F11" s="71">
        <f>G11*0.8535</f>
        <v>32.6037</v>
      </c>
      <c r="G11" s="71">
        <v>38.2</v>
      </c>
      <c r="H11" s="64">
        <f aca="true" t="shared" si="0" ref="H11:H72">SUM(G11*C11)</f>
        <v>534.8000000000001</v>
      </c>
      <c r="I11" s="68">
        <f>H11/$H$74</f>
        <v>0.003305445542290234</v>
      </c>
      <c r="J11" s="96" t="s">
        <v>54</v>
      </c>
      <c r="K11" s="102"/>
    </row>
    <row r="12" spans="1:11" s="28" customFormat="1" ht="9.75">
      <c r="A12" s="55" t="s">
        <v>41</v>
      </c>
      <c r="B12" s="54" t="s">
        <v>180</v>
      </c>
      <c r="C12" s="135">
        <v>11</v>
      </c>
      <c r="D12" s="63" t="s">
        <v>20</v>
      </c>
      <c r="E12" s="71">
        <f>G12*0.1765</f>
        <v>1.3819949999999999</v>
      </c>
      <c r="F12" s="71">
        <f>G12*0.8535</f>
        <v>6.682905000000001</v>
      </c>
      <c r="G12" s="71">
        <v>7.83</v>
      </c>
      <c r="H12" s="64">
        <f t="shared" si="0"/>
        <v>86.13</v>
      </c>
      <c r="I12" s="68">
        <f>H12/$H$74</f>
        <v>0.0005323448477140199</v>
      </c>
      <c r="J12" s="96" t="s">
        <v>54</v>
      </c>
      <c r="K12" s="56"/>
    </row>
    <row r="13" spans="1:11" s="80" customFormat="1" ht="30">
      <c r="A13" s="55" t="s">
        <v>93</v>
      </c>
      <c r="B13" s="54" t="s">
        <v>37</v>
      </c>
      <c r="C13" s="135">
        <v>3</v>
      </c>
      <c r="D13" s="63" t="s">
        <v>20</v>
      </c>
      <c r="E13" s="71">
        <f>G13*0.1765</f>
        <v>316.64099999999996</v>
      </c>
      <c r="F13" s="71">
        <f>G13*0.8535</f>
        <v>1531.179</v>
      </c>
      <c r="G13" s="71">
        <v>1794</v>
      </c>
      <c r="H13" s="64">
        <f t="shared" si="0"/>
        <v>5382</v>
      </c>
      <c r="I13" s="68">
        <f>H13/$H$74</f>
        <v>0.03326459967951765</v>
      </c>
      <c r="J13" s="96" t="s">
        <v>54</v>
      </c>
      <c r="K13" s="102"/>
    </row>
    <row r="14" spans="1:11" s="80" customFormat="1" ht="20.25">
      <c r="A14" s="55" t="s">
        <v>108</v>
      </c>
      <c r="B14" s="54" t="s">
        <v>39</v>
      </c>
      <c r="C14" s="135">
        <v>1</v>
      </c>
      <c r="D14" s="65" t="s">
        <v>26</v>
      </c>
      <c r="E14" s="71">
        <f>G14*0.15</f>
        <v>5.5005</v>
      </c>
      <c r="F14" s="71">
        <f>G14*0.85</f>
        <v>31.1695</v>
      </c>
      <c r="G14" s="71">
        <v>36.67</v>
      </c>
      <c r="H14" s="64">
        <f t="shared" si="0"/>
        <v>36.67</v>
      </c>
      <c r="I14" s="68">
        <f>H14/$H$74</f>
        <v>0.00022664676147304204</v>
      </c>
      <c r="J14" s="100" t="s">
        <v>54</v>
      </c>
      <c r="K14" s="102"/>
    </row>
    <row r="15" spans="1:11" s="80" customFormat="1" ht="12.75">
      <c r="A15" s="36">
        <v>2</v>
      </c>
      <c r="B15" s="30" t="s">
        <v>22</v>
      </c>
      <c r="C15" s="136"/>
      <c r="D15" s="31"/>
      <c r="E15" s="62"/>
      <c r="F15" s="62"/>
      <c r="G15" s="77"/>
      <c r="H15" s="77"/>
      <c r="I15" s="45"/>
      <c r="J15" s="97"/>
      <c r="K15" s="102"/>
    </row>
    <row r="16" spans="1:11" s="80" customFormat="1" ht="12.75">
      <c r="A16" s="51" t="s">
        <v>42</v>
      </c>
      <c r="B16" s="52" t="s">
        <v>33</v>
      </c>
      <c r="C16" s="135">
        <v>3050</v>
      </c>
      <c r="D16" s="66" t="s">
        <v>4</v>
      </c>
      <c r="E16" s="71">
        <f>G16*0.15</f>
        <v>0.5595</v>
      </c>
      <c r="F16" s="71">
        <f>G16*0.85</f>
        <v>3.1705</v>
      </c>
      <c r="G16" s="70">
        <v>3.73</v>
      </c>
      <c r="H16" s="64">
        <f t="shared" si="0"/>
        <v>11376.5</v>
      </c>
      <c r="I16" s="68">
        <f>H16/$H$74</f>
        <v>0.07031488633482581</v>
      </c>
      <c r="J16" s="86" t="s">
        <v>154</v>
      </c>
      <c r="K16" s="84">
        <v>70626</v>
      </c>
    </row>
    <row r="17" spans="1:11" s="80" customFormat="1" ht="12.75">
      <c r="A17" s="85" t="s">
        <v>155</v>
      </c>
      <c r="B17" s="54" t="s">
        <v>156</v>
      </c>
      <c r="C17" s="139">
        <v>1000</v>
      </c>
      <c r="D17" s="72" t="s">
        <v>4</v>
      </c>
      <c r="E17" s="71">
        <v>3.5</v>
      </c>
      <c r="F17" s="71">
        <v>8.81</v>
      </c>
      <c r="G17" s="71">
        <f>E17+F17</f>
        <v>12.31</v>
      </c>
      <c r="H17" s="71">
        <f>G17*C17</f>
        <v>12310</v>
      </c>
      <c r="I17" s="68">
        <f>H17/$H$74</f>
        <v>0.07608458232160205</v>
      </c>
      <c r="J17" s="159" t="s">
        <v>54</v>
      </c>
      <c r="K17" s="159"/>
    </row>
    <row r="18" spans="1:11" s="80" customFormat="1" ht="12.75">
      <c r="A18" s="36">
        <v>3</v>
      </c>
      <c r="B18" s="30" t="s">
        <v>24</v>
      </c>
      <c r="C18" s="136"/>
      <c r="D18" s="31"/>
      <c r="E18" s="62"/>
      <c r="F18" s="62"/>
      <c r="G18" s="77"/>
      <c r="H18" s="77"/>
      <c r="I18" s="45"/>
      <c r="J18" s="97"/>
      <c r="K18" s="102"/>
    </row>
    <row r="19" spans="1:11" s="80" customFormat="1" ht="12.75">
      <c r="A19" s="55" t="s">
        <v>60</v>
      </c>
      <c r="B19" s="54" t="s">
        <v>59</v>
      </c>
      <c r="C19" s="137">
        <v>97</v>
      </c>
      <c r="D19" s="63" t="s">
        <v>58</v>
      </c>
      <c r="E19" s="71">
        <f>G19*0.15</f>
        <v>0.7245</v>
      </c>
      <c r="F19" s="71">
        <f>G19*0.85</f>
        <v>4.1055</v>
      </c>
      <c r="G19" s="71">
        <v>4.83</v>
      </c>
      <c r="H19" s="64">
        <f t="shared" si="0"/>
        <v>468.51</v>
      </c>
      <c r="I19" s="68">
        <f aca="true" t="shared" si="1" ref="I19:I30">H19/$H$74</f>
        <v>0.002895726049024677</v>
      </c>
      <c r="J19" s="100" t="s">
        <v>54</v>
      </c>
      <c r="K19" s="102"/>
    </row>
    <row r="20" spans="1:11" s="80" customFormat="1" ht="12.75">
      <c r="A20" s="55" t="s">
        <v>61</v>
      </c>
      <c r="B20" s="54" t="s">
        <v>106</v>
      </c>
      <c r="C20" s="137">
        <v>45</v>
      </c>
      <c r="D20" s="63" t="s">
        <v>58</v>
      </c>
      <c r="E20" s="71">
        <f>G20*0.1765</f>
        <v>2.33333</v>
      </c>
      <c r="F20" s="71">
        <f>G20*0.8535</f>
        <v>11.283270000000002</v>
      </c>
      <c r="G20" s="71">
        <v>13.22</v>
      </c>
      <c r="H20" s="64">
        <f t="shared" si="0"/>
        <v>594.9</v>
      </c>
      <c r="I20" s="68">
        <f t="shared" si="1"/>
        <v>0.0036769064194249437</v>
      </c>
      <c r="J20" s="96" t="s">
        <v>54</v>
      </c>
      <c r="K20" s="102"/>
    </row>
    <row r="21" spans="1:11" s="80" customFormat="1" ht="12.75">
      <c r="A21" s="55" t="s">
        <v>62</v>
      </c>
      <c r="B21" s="54" t="s">
        <v>133</v>
      </c>
      <c r="C21" s="137">
        <v>27</v>
      </c>
      <c r="D21" s="63" t="s">
        <v>58</v>
      </c>
      <c r="E21" s="71">
        <f>G21*0.1765</f>
        <v>1.9626799999999998</v>
      </c>
      <c r="F21" s="71">
        <f>G21*0.8535</f>
        <v>9.49092</v>
      </c>
      <c r="G21" s="71">
        <v>11.12</v>
      </c>
      <c r="H21" s="64">
        <f t="shared" si="0"/>
        <v>300.23999999999995</v>
      </c>
      <c r="I21" s="68">
        <f t="shared" si="1"/>
        <v>0.001855697400181787</v>
      </c>
      <c r="J21" s="96" t="s">
        <v>54</v>
      </c>
      <c r="K21" s="102"/>
    </row>
    <row r="22" spans="1:11" s="80" customFormat="1" ht="12.75">
      <c r="A22" s="55" t="s">
        <v>98</v>
      </c>
      <c r="B22" s="54" t="s">
        <v>134</v>
      </c>
      <c r="C22" s="137">
        <v>62</v>
      </c>
      <c r="D22" s="63" t="s">
        <v>58</v>
      </c>
      <c r="E22" s="71">
        <f>G22*0.1765</f>
        <v>1.9626799999999998</v>
      </c>
      <c r="F22" s="71">
        <f>G22*0.8535</f>
        <v>9.49092</v>
      </c>
      <c r="G22" s="71">
        <v>11.12</v>
      </c>
      <c r="H22" s="64">
        <f t="shared" si="0"/>
        <v>689.4399999999999</v>
      </c>
      <c r="I22" s="68">
        <f t="shared" si="1"/>
        <v>0.004261231067084104</v>
      </c>
      <c r="J22" s="96" t="s">
        <v>54</v>
      </c>
      <c r="K22" s="102"/>
    </row>
    <row r="23" spans="1:11" s="80" customFormat="1" ht="20.25">
      <c r="A23" s="55" t="s">
        <v>98</v>
      </c>
      <c r="B23" s="54" t="s">
        <v>38</v>
      </c>
      <c r="C23" s="135">
        <v>111</v>
      </c>
      <c r="D23" s="63" t="s">
        <v>25</v>
      </c>
      <c r="E23" s="71">
        <v>17.05</v>
      </c>
      <c r="F23" s="71"/>
      <c r="G23" s="72">
        <v>17.05</v>
      </c>
      <c r="H23" s="64">
        <f t="shared" si="0"/>
        <v>1892.5500000000002</v>
      </c>
      <c r="I23" s="68">
        <f t="shared" si="1"/>
        <v>0.011697309201685458</v>
      </c>
      <c r="J23" s="100" t="s">
        <v>54</v>
      </c>
      <c r="K23" s="102"/>
    </row>
    <row r="24" spans="1:11" s="80" customFormat="1" ht="12.75">
      <c r="A24" s="55" t="s">
        <v>99</v>
      </c>
      <c r="B24" s="54" t="s">
        <v>29</v>
      </c>
      <c r="C24" s="135">
        <v>50</v>
      </c>
      <c r="D24" s="63" t="s">
        <v>20</v>
      </c>
      <c r="E24" s="71">
        <f>G24*0.1765</f>
        <v>0.5489149999999999</v>
      </c>
      <c r="F24" s="71">
        <f>G24*0.8535</f>
        <v>2.654385</v>
      </c>
      <c r="G24" s="71">
        <v>3.11</v>
      </c>
      <c r="H24" s="64">
        <f t="shared" si="0"/>
        <v>155.5</v>
      </c>
      <c r="I24" s="68">
        <f t="shared" si="1"/>
        <v>0.0009611009383435515</v>
      </c>
      <c r="J24" s="100" t="s">
        <v>54</v>
      </c>
      <c r="K24" s="102"/>
    </row>
    <row r="25" spans="1:11" s="80" customFormat="1" ht="12.75">
      <c r="A25" s="55" t="s">
        <v>99</v>
      </c>
      <c r="B25" s="54" t="s">
        <v>152</v>
      </c>
      <c r="C25" s="135">
        <v>1</v>
      </c>
      <c r="D25" s="63" t="s">
        <v>20</v>
      </c>
      <c r="E25" s="71">
        <f>G25*0.15</f>
        <v>25.2945</v>
      </c>
      <c r="F25" s="71">
        <f>G25*0.85</f>
        <v>143.3355</v>
      </c>
      <c r="G25" s="95">
        <v>168.63</v>
      </c>
      <c r="H25" s="64">
        <f>SUM(G25*C25)</f>
        <v>168.63</v>
      </c>
      <c r="I25" s="68">
        <f t="shared" si="1"/>
        <v>0.0010422537056776404</v>
      </c>
      <c r="J25" s="104" t="s">
        <v>54</v>
      </c>
      <c r="K25" s="102"/>
    </row>
    <row r="26" spans="1:11" s="80" customFormat="1" ht="12.75">
      <c r="A26" s="55" t="s">
        <v>99</v>
      </c>
      <c r="B26" s="54" t="s">
        <v>94</v>
      </c>
      <c r="C26" s="135">
        <v>1</v>
      </c>
      <c r="D26" s="63" t="s">
        <v>20</v>
      </c>
      <c r="E26" s="71">
        <f>G26*0.15</f>
        <v>26.2575</v>
      </c>
      <c r="F26" s="71">
        <f>G26*0.85</f>
        <v>148.79250000000002</v>
      </c>
      <c r="G26" s="95">
        <v>175.05</v>
      </c>
      <c r="H26" s="64">
        <f>SUM(G26*C26)</f>
        <v>175.05</v>
      </c>
      <c r="I26" s="68">
        <f t="shared" si="1"/>
        <v>0.001081933885897355</v>
      </c>
      <c r="J26" s="87" t="s">
        <v>157</v>
      </c>
      <c r="K26" s="84">
        <v>83369</v>
      </c>
    </row>
    <row r="27" spans="1:11" s="80" customFormat="1" ht="12.75">
      <c r="A27" s="55" t="s">
        <v>100</v>
      </c>
      <c r="B27" s="54" t="s">
        <v>153</v>
      </c>
      <c r="C27" s="135">
        <v>1</v>
      </c>
      <c r="D27" s="63" t="s">
        <v>20</v>
      </c>
      <c r="E27" s="71">
        <f>G27*0.15</f>
        <v>450</v>
      </c>
      <c r="F27" s="71">
        <f>G27*0.85</f>
        <v>2550</v>
      </c>
      <c r="G27" s="95">
        <v>3000</v>
      </c>
      <c r="H27" s="64">
        <f t="shared" si="0"/>
        <v>3000</v>
      </c>
      <c r="I27" s="68">
        <f t="shared" si="1"/>
        <v>0.018542140289586204</v>
      </c>
      <c r="J27" s="104" t="s">
        <v>54</v>
      </c>
      <c r="K27" s="102"/>
    </row>
    <row r="28" spans="1:11" s="80" customFormat="1" ht="12.75">
      <c r="A28" s="55" t="s">
        <v>44</v>
      </c>
      <c r="B28" s="54" t="s">
        <v>95</v>
      </c>
      <c r="C28" s="135">
        <v>12</v>
      </c>
      <c r="D28" s="63" t="s">
        <v>20</v>
      </c>
      <c r="E28" s="71">
        <f>G28*0.1765</f>
        <v>3.418805</v>
      </c>
      <c r="F28" s="71">
        <f>G28*0.8535</f>
        <v>16.532295</v>
      </c>
      <c r="G28" s="95">
        <v>19.37</v>
      </c>
      <c r="H28" s="64">
        <f t="shared" si="0"/>
        <v>232.44</v>
      </c>
      <c r="I28" s="68">
        <f t="shared" si="1"/>
        <v>0.001436645029637139</v>
      </c>
      <c r="J28" s="103" t="s">
        <v>54</v>
      </c>
      <c r="K28" s="102"/>
    </row>
    <row r="29" spans="1:11" s="80" customFormat="1" ht="20.25">
      <c r="A29" s="55" t="s">
        <v>65</v>
      </c>
      <c r="B29" s="54" t="s">
        <v>96</v>
      </c>
      <c r="C29" s="135">
        <v>70</v>
      </c>
      <c r="D29" s="63" t="s">
        <v>20</v>
      </c>
      <c r="E29" s="71">
        <f>G29*0.15</f>
        <v>1.4174999999999998</v>
      </c>
      <c r="F29" s="71">
        <f>G29*0.85</f>
        <v>8.032499999999999</v>
      </c>
      <c r="G29" s="95">
        <v>9.45</v>
      </c>
      <c r="H29" s="64">
        <f t="shared" si="0"/>
        <v>661.5</v>
      </c>
      <c r="I29" s="68">
        <f t="shared" si="1"/>
        <v>0.004088541933853758</v>
      </c>
      <c r="J29" s="86" t="s">
        <v>154</v>
      </c>
      <c r="K29" s="84">
        <v>70283</v>
      </c>
    </row>
    <row r="30" spans="1:11" s="80" customFormat="1" ht="12.75">
      <c r="A30" s="55" t="s">
        <v>105</v>
      </c>
      <c r="B30" s="54" t="s">
        <v>97</v>
      </c>
      <c r="C30" s="135">
        <v>50</v>
      </c>
      <c r="D30" s="63" t="s">
        <v>20</v>
      </c>
      <c r="E30" s="71">
        <f>G30*0.1765</f>
        <v>5.506799999999999</v>
      </c>
      <c r="F30" s="71">
        <f>G30*0.8535</f>
        <v>26.6292</v>
      </c>
      <c r="G30" s="71">
        <v>31.2</v>
      </c>
      <c r="H30" s="64">
        <f t="shared" si="0"/>
        <v>1560</v>
      </c>
      <c r="I30" s="68">
        <f t="shared" si="1"/>
        <v>0.009641912950584825</v>
      </c>
      <c r="J30" s="101" t="s">
        <v>121</v>
      </c>
      <c r="K30" s="102"/>
    </row>
    <row r="31" spans="1:11" s="80" customFormat="1" ht="12.75">
      <c r="A31" s="36">
        <v>4</v>
      </c>
      <c r="B31" s="30" t="s">
        <v>27</v>
      </c>
      <c r="C31" s="136"/>
      <c r="D31" s="31"/>
      <c r="E31" s="62"/>
      <c r="F31" s="62"/>
      <c r="G31" s="77"/>
      <c r="H31" s="77"/>
      <c r="I31" s="45"/>
      <c r="J31" s="97"/>
      <c r="K31" s="102"/>
    </row>
    <row r="32" spans="1:11" s="80" customFormat="1" ht="12.75">
      <c r="A32" s="36"/>
      <c r="B32" s="30"/>
      <c r="C32" s="136"/>
      <c r="D32" s="31"/>
      <c r="E32" s="62"/>
      <c r="F32" s="62"/>
      <c r="G32" s="77"/>
      <c r="H32" s="77"/>
      <c r="I32" s="45"/>
      <c r="J32" s="108"/>
      <c r="K32" s="102"/>
    </row>
    <row r="33" spans="1:11" s="80" customFormat="1" ht="12.75">
      <c r="A33" s="36"/>
      <c r="B33" s="30"/>
      <c r="C33" s="136"/>
      <c r="D33" s="31"/>
      <c r="E33" s="62"/>
      <c r="F33" s="62"/>
      <c r="G33" s="77"/>
      <c r="H33" s="77"/>
      <c r="I33" s="45"/>
      <c r="J33" s="108"/>
      <c r="K33" s="102"/>
    </row>
    <row r="34" spans="1:11" s="80" customFormat="1" ht="12.75">
      <c r="A34" s="55" t="s">
        <v>57</v>
      </c>
      <c r="B34" s="58" t="s">
        <v>122</v>
      </c>
      <c r="C34" s="135">
        <v>237</v>
      </c>
      <c r="D34" s="59" t="s">
        <v>4</v>
      </c>
      <c r="E34" s="71">
        <f>G34*0.15</f>
        <v>1.317</v>
      </c>
      <c r="F34" s="71">
        <f>G34*0.85</f>
        <v>7.462999999999999</v>
      </c>
      <c r="G34" s="71">
        <v>8.78</v>
      </c>
      <c r="H34" s="64">
        <f t="shared" si="0"/>
        <v>2080.8599999999997</v>
      </c>
      <c r="I34" s="68">
        <f aca="true" t="shared" si="2" ref="I34:I41">H34/$H$74</f>
        <v>0.01286119934766278</v>
      </c>
      <c r="J34" s="87" t="s">
        <v>157</v>
      </c>
      <c r="K34" s="88">
        <v>91872</v>
      </c>
    </row>
    <row r="35" spans="1:11" s="80" customFormat="1" ht="12.75">
      <c r="A35" s="55" t="s">
        <v>101</v>
      </c>
      <c r="B35" s="54" t="s">
        <v>111</v>
      </c>
      <c r="C35" s="137">
        <v>10</v>
      </c>
      <c r="D35" s="65" t="s">
        <v>26</v>
      </c>
      <c r="E35" s="71">
        <v>7.94</v>
      </c>
      <c r="F35" s="71">
        <v>46.46</v>
      </c>
      <c r="G35" s="71">
        <f aca="true" t="shared" si="3" ref="G35:G41">SUM(E35+F35)</f>
        <v>54.4</v>
      </c>
      <c r="H35" s="64">
        <f t="shared" si="0"/>
        <v>544</v>
      </c>
      <c r="I35" s="68">
        <f t="shared" si="2"/>
        <v>0.003362308105844965</v>
      </c>
      <c r="J35" s="101" t="s">
        <v>54</v>
      </c>
      <c r="K35" s="102"/>
    </row>
    <row r="36" spans="1:11" s="80" customFormat="1" ht="12.75">
      <c r="A36" s="55" t="s">
        <v>159</v>
      </c>
      <c r="B36" s="54" t="s">
        <v>160</v>
      </c>
      <c r="C36" s="137">
        <v>1</v>
      </c>
      <c r="D36" s="65" t="s">
        <v>26</v>
      </c>
      <c r="E36" s="71">
        <v>0.85</v>
      </c>
      <c r="F36" s="71">
        <v>2.35</v>
      </c>
      <c r="G36" s="71">
        <f t="shared" si="3"/>
        <v>3.2</v>
      </c>
      <c r="H36" s="64">
        <f>SUM(G36*C36)</f>
        <v>3.2</v>
      </c>
      <c r="I36" s="68">
        <f t="shared" si="2"/>
        <v>1.9778282975558617E-05</v>
      </c>
      <c r="J36" s="101" t="s">
        <v>54</v>
      </c>
      <c r="K36" s="102"/>
    </row>
    <row r="37" spans="1:11" s="80" customFormat="1" ht="12.75">
      <c r="A37" s="55" t="s">
        <v>101</v>
      </c>
      <c r="B37" s="54" t="s">
        <v>161</v>
      </c>
      <c r="C37" s="137">
        <v>1</v>
      </c>
      <c r="D37" s="65" t="s">
        <v>26</v>
      </c>
      <c r="E37" s="71">
        <v>0.85</v>
      </c>
      <c r="F37" s="71">
        <v>2.35</v>
      </c>
      <c r="G37" s="71">
        <f t="shared" si="3"/>
        <v>3.2</v>
      </c>
      <c r="H37" s="64">
        <f t="shared" si="0"/>
        <v>3.2</v>
      </c>
      <c r="I37" s="68">
        <f>H37/$H$74</f>
        <v>1.9778282975558617E-05</v>
      </c>
      <c r="J37" s="101" t="s">
        <v>54</v>
      </c>
      <c r="K37" s="102"/>
    </row>
    <row r="38" spans="1:11" s="80" customFormat="1" ht="12.75">
      <c r="A38" s="55" t="s">
        <v>112</v>
      </c>
      <c r="B38" s="54" t="s">
        <v>113</v>
      </c>
      <c r="C38" s="137">
        <v>5</v>
      </c>
      <c r="D38" s="65" t="s">
        <v>26</v>
      </c>
      <c r="E38" s="71">
        <v>0.85</v>
      </c>
      <c r="F38" s="71">
        <v>4.47</v>
      </c>
      <c r="G38" s="71">
        <f t="shared" si="3"/>
        <v>5.319999999999999</v>
      </c>
      <c r="H38" s="64">
        <f>SUM(G38*C38)</f>
        <v>26.599999999999998</v>
      </c>
      <c r="I38" s="68">
        <f t="shared" si="2"/>
        <v>0.000164406977234331</v>
      </c>
      <c r="J38" s="101" t="s">
        <v>54</v>
      </c>
      <c r="K38" s="102"/>
    </row>
    <row r="39" spans="1:11" s="80" customFormat="1" ht="12.75">
      <c r="A39" s="55" t="s">
        <v>116</v>
      </c>
      <c r="B39" s="54" t="s">
        <v>139</v>
      </c>
      <c r="C39" s="137">
        <v>44</v>
      </c>
      <c r="D39" s="65" t="s">
        <v>26</v>
      </c>
      <c r="E39" s="105">
        <v>23.85</v>
      </c>
      <c r="F39" s="105">
        <v>79.45</v>
      </c>
      <c r="G39" s="71">
        <f t="shared" si="3"/>
        <v>103.30000000000001</v>
      </c>
      <c r="H39" s="64">
        <f t="shared" si="0"/>
        <v>4545.200000000001</v>
      </c>
      <c r="I39" s="68">
        <f t="shared" si="2"/>
        <v>0.028092578681409075</v>
      </c>
      <c r="J39" s="101" t="s">
        <v>54</v>
      </c>
      <c r="K39" s="102"/>
    </row>
    <row r="40" spans="1:11" s="80" customFormat="1" ht="12.75">
      <c r="A40" s="55" t="s">
        <v>118</v>
      </c>
      <c r="B40" s="54" t="s">
        <v>141</v>
      </c>
      <c r="C40" s="137">
        <v>1</v>
      </c>
      <c r="D40" s="65" t="s">
        <v>26</v>
      </c>
      <c r="E40" s="106">
        <v>4.7</v>
      </c>
      <c r="F40" s="106">
        <v>15.62</v>
      </c>
      <c r="G40" s="107">
        <f t="shared" si="3"/>
        <v>20.32</v>
      </c>
      <c r="H40" s="64">
        <f>SUM(G40*C40)</f>
        <v>20.32</v>
      </c>
      <c r="I40" s="68">
        <f t="shared" si="2"/>
        <v>0.00012559209689479723</v>
      </c>
      <c r="J40" s="101" t="s">
        <v>54</v>
      </c>
      <c r="K40" s="102"/>
    </row>
    <row r="41" spans="1:11" s="80" customFormat="1" ht="12.75">
      <c r="A41" s="55" t="s">
        <v>120</v>
      </c>
      <c r="B41" s="54" t="s">
        <v>144</v>
      </c>
      <c r="C41" s="137">
        <v>1</v>
      </c>
      <c r="D41" s="65" t="s">
        <v>26</v>
      </c>
      <c r="E41" s="106">
        <v>4.7</v>
      </c>
      <c r="F41" s="106">
        <v>17.6</v>
      </c>
      <c r="G41" s="107">
        <f t="shared" si="3"/>
        <v>22.3</v>
      </c>
      <c r="H41" s="64">
        <f t="shared" si="0"/>
        <v>22.3</v>
      </c>
      <c r="I41" s="68">
        <f t="shared" si="2"/>
        <v>0.0001378299094859241</v>
      </c>
      <c r="J41" s="101" t="s">
        <v>54</v>
      </c>
      <c r="K41" s="102"/>
    </row>
    <row r="42" spans="1:11" s="80" customFormat="1" ht="12.75">
      <c r="A42" s="36">
        <v>5</v>
      </c>
      <c r="B42" s="30" t="s">
        <v>28</v>
      </c>
      <c r="C42" s="136"/>
      <c r="D42" s="31"/>
      <c r="E42" s="62"/>
      <c r="F42" s="62"/>
      <c r="G42" s="77"/>
      <c r="H42" s="77"/>
      <c r="I42" s="45"/>
      <c r="J42" s="131"/>
      <c r="K42" s="102"/>
    </row>
    <row r="43" spans="1:11" s="80" customFormat="1" ht="12.75">
      <c r="A43" s="55" t="s">
        <v>45</v>
      </c>
      <c r="B43" s="57" t="s">
        <v>135</v>
      </c>
      <c r="C43" s="135">
        <v>1</v>
      </c>
      <c r="D43" s="63" t="s">
        <v>20</v>
      </c>
      <c r="E43" s="71">
        <f>G43*0.15</f>
        <v>166.617</v>
      </c>
      <c r="F43" s="71">
        <f>G43*0.85</f>
        <v>944.1629999999999</v>
      </c>
      <c r="G43" s="71">
        <v>1110.78</v>
      </c>
      <c r="H43" s="64">
        <f t="shared" si="0"/>
        <v>1110.78</v>
      </c>
      <c r="I43" s="68">
        <f aca="true" t="shared" si="4" ref="I43:I71">H43/$H$74</f>
        <v>0.006865412863622187</v>
      </c>
      <c r="J43" s="100" t="s">
        <v>205</v>
      </c>
      <c r="K43" s="133">
        <v>72227</v>
      </c>
    </row>
    <row r="44" spans="1:11" s="80" customFormat="1" ht="102">
      <c r="A44" s="55" t="s">
        <v>63</v>
      </c>
      <c r="B44" s="57" t="s">
        <v>151</v>
      </c>
      <c r="C44" s="135">
        <v>5</v>
      </c>
      <c r="D44" s="63" t="s">
        <v>20</v>
      </c>
      <c r="E44" s="71">
        <f>G44*0.15</f>
        <v>39</v>
      </c>
      <c r="F44" s="71">
        <f>G44*0.85</f>
        <v>221</v>
      </c>
      <c r="G44" s="71">
        <v>260</v>
      </c>
      <c r="H44" s="64">
        <f t="shared" si="0"/>
        <v>1300</v>
      </c>
      <c r="I44" s="68">
        <f>H44/$H$74</f>
        <v>0.008034927458820689</v>
      </c>
      <c r="J44" s="132" t="s">
        <v>54</v>
      </c>
      <c r="K44" s="102"/>
    </row>
    <row r="45" spans="1:11" s="81" customFormat="1" ht="12.75">
      <c r="A45" s="51" t="s">
        <v>63</v>
      </c>
      <c r="B45" s="52" t="s">
        <v>132</v>
      </c>
      <c r="C45" s="138">
        <v>13</v>
      </c>
      <c r="D45" s="66" t="s">
        <v>20</v>
      </c>
      <c r="E45" s="70">
        <f aca="true" t="shared" si="5" ref="E45:E57">G45*0.1765</f>
        <v>298.1085</v>
      </c>
      <c r="F45" s="70">
        <f aca="true" t="shared" si="6" ref="F45:F57">G45*0.8535</f>
        <v>1441.5615</v>
      </c>
      <c r="G45" s="70">
        <v>1689</v>
      </c>
      <c r="H45" s="67">
        <f t="shared" si="0"/>
        <v>21957</v>
      </c>
      <c r="I45" s="69">
        <f t="shared" si="4"/>
        <v>0.13570992477948143</v>
      </c>
      <c r="J45" s="100" t="s">
        <v>54</v>
      </c>
      <c r="K45" s="53"/>
    </row>
    <row r="46" spans="1:11" s="81" customFormat="1" ht="12.75">
      <c r="A46" s="51" t="s">
        <v>81</v>
      </c>
      <c r="B46" s="52" t="s">
        <v>35</v>
      </c>
      <c r="C46" s="138">
        <v>14</v>
      </c>
      <c r="D46" s="66" t="s">
        <v>20</v>
      </c>
      <c r="E46" s="70">
        <f t="shared" si="5"/>
        <v>85.55308</v>
      </c>
      <c r="F46" s="70">
        <f t="shared" si="6"/>
        <v>413.70852</v>
      </c>
      <c r="G46" s="70">
        <v>484.72</v>
      </c>
      <c r="H46" s="67">
        <f t="shared" si="0"/>
        <v>6786.08</v>
      </c>
      <c r="I46" s="69">
        <f t="shared" si="4"/>
        <v>0.04194281579211838</v>
      </c>
      <c r="J46" s="86" t="s">
        <v>154</v>
      </c>
      <c r="K46" s="84">
        <v>71887</v>
      </c>
    </row>
    <row r="47" spans="1:11" s="81" customFormat="1" ht="12.75">
      <c r="A47" s="51" t="s">
        <v>46</v>
      </c>
      <c r="B47" s="52" t="s">
        <v>66</v>
      </c>
      <c r="C47" s="138">
        <v>6</v>
      </c>
      <c r="D47" s="66" t="s">
        <v>20</v>
      </c>
      <c r="E47" s="70">
        <f t="shared" si="5"/>
        <v>57.10481</v>
      </c>
      <c r="F47" s="70">
        <f t="shared" si="6"/>
        <v>276.14139</v>
      </c>
      <c r="G47" s="70">
        <v>323.54</v>
      </c>
      <c r="H47" s="67">
        <f t="shared" si="0"/>
        <v>1941.2400000000002</v>
      </c>
      <c r="I47" s="69">
        <f t="shared" si="4"/>
        <v>0.011998248138585441</v>
      </c>
      <c r="J47" s="100" t="s">
        <v>54</v>
      </c>
      <c r="K47" s="53"/>
    </row>
    <row r="48" spans="1:11" s="81" customFormat="1" ht="12.75">
      <c r="A48" s="51" t="s">
        <v>47</v>
      </c>
      <c r="B48" s="52" t="s">
        <v>115</v>
      </c>
      <c r="C48" s="138">
        <v>1</v>
      </c>
      <c r="D48" s="66" t="s">
        <v>20</v>
      </c>
      <c r="E48" s="70">
        <f t="shared" si="5"/>
        <v>57.10481</v>
      </c>
      <c r="F48" s="70">
        <f t="shared" si="6"/>
        <v>276.14139</v>
      </c>
      <c r="G48" s="70">
        <v>323.54</v>
      </c>
      <c r="H48" s="67">
        <f t="shared" si="0"/>
        <v>323.54</v>
      </c>
      <c r="I48" s="69">
        <f t="shared" si="4"/>
        <v>0.0019997080230975735</v>
      </c>
      <c r="J48" s="100" t="s">
        <v>54</v>
      </c>
      <c r="K48" s="53"/>
    </row>
    <row r="49" spans="1:11" s="80" customFormat="1" ht="12.75">
      <c r="A49" s="55" t="s">
        <v>48</v>
      </c>
      <c r="B49" s="54" t="s">
        <v>30</v>
      </c>
      <c r="C49" s="138">
        <v>204</v>
      </c>
      <c r="D49" s="63" t="s">
        <v>20</v>
      </c>
      <c r="E49" s="71">
        <f t="shared" si="5"/>
        <v>3.40292</v>
      </c>
      <c r="F49" s="71">
        <f t="shared" si="6"/>
        <v>16.45548</v>
      </c>
      <c r="G49" s="71">
        <v>19.28</v>
      </c>
      <c r="H49" s="64">
        <f t="shared" si="0"/>
        <v>3933.1200000000003</v>
      </c>
      <c r="I49" s="68">
        <f t="shared" si="4"/>
        <v>0.024309487605259097</v>
      </c>
      <c r="J49" s="96" t="s">
        <v>54</v>
      </c>
      <c r="K49" s="102"/>
    </row>
    <row r="50" spans="1:11" s="80" customFormat="1" ht="12.75">
      <c r="A50" s="55" t="s">
        <v>49</v>
      </c>
      <c r="B50" s="54" t="s">
        <v>31</v>
      </c>
      <c r="C50" s="138">
        <v>30</v>
      </c>
      <c r="D50" s="63" t="s">
        <v>20</v>
      </c>
      <c r="E50" s="71">
        <f t="shared" si="5"/>
        <v>3.6411949999999997</v>
      </c>
      <c r="F50" s="71">
        <f t="shared" si="6"/>
        <v>17.607705</v>
      </c>
      <c r="G50" s="71">
        <v>20.63</v>
      </c>
      <c r="H50" s="64">
        <f t="shared" si="0"/>
        <v>618.9</v>
      </c>
      <c r="I50" s="68">
        <f t="shared" si="4"/>
        <v>0.0038252435417416336</v>
      </c>
      <c r="J50" s="96" t="s">
        <v>54</v>
      </c>
      <c r="K50" s="102"/>
    </row>
    <row r="51" spans="1:11" s="81" customFormat="1" ht="12.75">
      <c r="A51" s="51" t="s">
        <v>82</v>
      </c>
      <c r="B51" s="74" t="s">
        <v>67</v>
      </c>
      <c r="C51" s="135">
        <v>6</v>
      </c>
      <c r="D51" s="66" t="s">
        <v>20</v>
      </c>
      <c r="E51" s="70">
        <f t="shared" si="5"/>
        <v>58.245</v>
      </c>
      <c r="F51" s="70">
        <f t="shared" si="6"/>
        <v>281.65500000000003</v>
      </c>
      <c r="G51" s="70">
        <v>330</v>
      </c>
      <c r="H51" s="67">
        <f t="shared" si="0"/>
        <v>1980</v>
      </c>
      <c r="I51" s="69">
        <f t="shared" si="4"/>
        <v>0.012237812591126895</v>
      </c>
      <c r="J51" s="100" t="s">
        <v>54</v>
      </c>
      <c r="K51" s="53"/>
    </row>
    <row r="52" spans="1:11" s="81" customFormat="1" ht="12.75">
      <c r="A52" s="51" t="s">
        <v>50</v>
      </c>
      <c r="B52" s="74" t="s">
        <v>32</v>
      </c>
      <c r="C52" s="135">
        <v>6</v>
      </c>
      <c r="D52" s="66" t="s">
        <v>20</v>
      </c>
      <c r="E52" s="70">
        <f t="shared" si="5"/>
        <v>52.949999999999996</v>
      </c>
      <c r="F52" s="70">
        <f t="shared" si="6"/>
        <v>256.05</v>
      </c>
      <c r="G52" s="70">
        <v>300</v>
      </c>
      <c r="H52" s="67">
        <f t="shared" si="0"/>
        <v>1800</v>
      </c>
      <c r="I52" s="69">
        <f t="shared" si="4"/>
        <v>0.011125284173751722</v>
      </c>
      <c r="J52" s="100" t="s">
        <v>54</v>
      </c>
      <c r="K52" s="53"/>
    </row>
    <row r="53" spans="1:11" s="81" customFormat="1" ht="12.75">
      <c r="A53" s="51" t="s">
        <v>51</v>
      </c>
      <c r="B53" s="74" t="s">
        <v>68</v>
      </c>
      <c r="C53" s="135">
        <v>6</v>
      </c>
      <c r="D53" s="66" t="s">
        <v>20</v>
      </c>
      <c r="E53" s="70">
        <f t="shared" si="5"/>
        <v>12.707999999999998</v>
      </c>
      <c r="F53" s="70">
        <f t="shared" si="6"/>
        <v>61.452000000000005</v>
      </c>
      <c r="G53" s="70">
        <v>72</v>
      </c>
      <c r="H53" s="67">
        <f t="shared" si="0"/>
        <v>432</v>
      </c>
      <c r="I53" s="69">
        <f t="shared" si="4"/>
        <v>0.002670068201700413</v>
      </c>
      <c r="J53" s="100" t="s">
        <v>54</v>
      </c>
      <c r="K53" s="53"/>
    </row>
    <row r="54" spans="1:11" s="81" customFormat="1" ht="12.75">
      <c r="A54" s="51" t="s">
        <v>52</v>
      </c>
      <c r="B54" s="52" t="s">
        <v>69</v>
      </c>
      <c r="C54" s="135">
        <v>6</v>
      </c>
      <c r="D54" s="66" t="s">
        <v>20</v>
      </c>
      <c r="E54" s="70">
        <f t="shared" si="5"/>
        <v>13.295744999999998</v>
      </c>
      <c r="F54" s="70">
        <f t="shared" si="6"/>
        <v>64.294155</v>
      </c>
      <c r="G54" s="70">
        <v>75.33</v>
      </c>
      <c r="H54" s="67">
        <f t="shared" si="0"/>
        <v>451.98</v>
      </c>
      <c r="I54" s="69">
        <f t="shared" si="4"/>
        <v>0.0027935588560290573</v>
      </c>
      <c r="J54" s="100" t="s">
        <v>54</v>
      </c>
      <c r="K54" s="53"/>
    </row>
    <row r="55" spans="1:11" s="81" customFormat="1" ht="12.75">
      <c r="A55" s="51" t="s">
        <v>55</v>
      </c>
      <c r="B55" s="52" t="s">
        <v>34</v>
      </c>
      <c r="C55" s="135">
        <v>10</v>
      </c>
      <c r="D55" s="66" t="s">
        <v>20</v>
      </c>
      <c r="E55" s="70">
        <f t="shared" si="5"/>
        <v>72.012</v>
      </c>
      <c r="F55" s="70">
        <f t="shared" si="6"/>
        <v>348.228</v>
      </c>
      <c r="G55" s="70">
        <v>408</v>
      </c>
      <c r="H55" s="67">
        <f t="shared" si="0"/>
        <v>4080</v>
      </c>
      <c r="I55" s="69">
        <f t="shared" si="4"/>
        <v>0.025217310793837235</v>
      </c>
      <c r="J55" s="100" t="s">
        <v>54</v>
      </c>
      <c r="K55" s="53"/>
    </row>
    <row r="56" spans="1:11" s="81" customFormat="1" ht="12.75">
      <c r="A56" s="51" t="s">
        <v>56</v>
      </c>
      <c r="B56" s="52" t="s">
        <v>78</v>
      </c>
      <c r="C56" s="135">
        <v>10</v>
      </c>
      <c r="D56" s="66" t="s">
        <v>79</v>
      </c>
      <c r="E56" s="70">
        <f t="shared" si="5"/>
        <v>19.061999999999998</v>
      </c>
      <c r="F56" s="70">
        <f t="shared" si="6"/>
        <v>92.178</v>
      </c>
      <c r="G56" s="70">
        <v>108</v>
      </c>
      <c r="H56" s="67">
        <f t="shared" si="0"/>
        <v>1080</v>
      </c>
      <c r="I56" s="69">
        <f t="shared" si="4"/>
        <v>0.006675170504251033</v>
      </c>
      <c r="J56" s="100" t="s">
        <v>54</v>
      </c>
      <c r="K56" s="53"/>
    </row>
    <row r="57" spans="1:11" s="81" customFormat="1" ht="12.75">
      <c r="A57" s="51" t="s">
        <v>83</v>
      </c>
      <c r="B57" s="52" t="s">
        <v>21</v>
      </c>
      <c r="C57" s="135">
        <v>35</v>
      </c>
      <c r="D57" s="66" t="s">
        <v>20</v>
      </c>
      <c r="E57" s="70">
        <f t="shared" si="5"/>
        <v>3.64296</v>
      </c>
      <c r="F57" s="70">
        <f t="shared" si="6"/>
        <v>17.61624</v>
      </c>
      <c r="G57" s="70">
        <v>20.64</v>
      </c>
      <c r="H57" s="67">
        <f t="shared" si="0"/>
        <v>722.4</v>
      </c>
      <c r="I57" s="69">
        <f t="shared" si="4"/>
        <v>0.004464947381732358</v>
      </c>
      <c r="J57" s="100" t="s">
        <v>54</v>
      </c>
      <c r="K57" s="53"/>
    </row>
    <row r="58" spans="1:11" s="81" customFormat="1" ht="20.25">
      <c r="A58" s="51" t="s">
        <v>84</v>
      </c>
      <c r="B58" s="74" t="s">
        <v>70</v>
      </c>
      <c r="C58" s="135">
        <v>1</v>
      </c>
      <c r="D58" s="66" t="s">
        <v>26</v>
      </c>
      <c r="E58" s="70">
        <f>G58*0.1765</f>
        <v>157.08499999999998</v>
      </c>
      <c r="F58" s="70">
        <f>G58*0.8535</f>
        <v>759.615</v>
      </c>
      <c r="G58" s="70">
        <v>890</v>
      </c>
      <c r="H58" s="67">
        <f t="shared" si="0"/>
        <v>890</v>
      </c>
      <c r="I58" s="69">
        <f t="shared" si="4"/>
        <v>0.005500834952577241</v>
      </c>
      <c r="J58" s="100" t="s">
        <v>54</v>
      </c>
      <c r="K58" s="53"/>
    </row>
    <row r="59" spans="1:11" s="81" customFormat="1" ht="12.75">
      <c r="A59" s="51" t="s">
        <v>85</v>
      </c>
      <c r="B59" s="74" t="s">
        <v>71</v>
      </c>
      <c r="C59" s="135">
        <v>12</v>
      </c>
      <c r="D59" s="66" t="s">
        <v>26</v>
      </c>
      <c r="E59" s="70">
        <f>G59*0.1765</f>
        <v>7.14825</v>
      </c>
      <c r="F59" s="70">
        <f>G59*0.8535</f>
        <v>34.56675</v>
      </c>
      <c r="G59" s="70">
        <v>40.5</v>
      </c>
      <c r="H59" s="67">
        <f t="shared" si="0"/>
        <v>486</v>
      </c>
      <c r="I59" s="69">
        <f t="shared" si="4"/>
        <v>0.003003826726912965</v>
      </c>
      <c r="J59" s="100" t="s">
        <v>54</v>
      </c>
      <c r="K59" s="53"/>
    </row>
    <row r="60" spans="1:11" s="81" customFormat="1" ht="12.75">
      <c r="A60" s="51" t="s">
        <v>86</v>
      </c>
      <c r="B60" s="74" t="s">
        <v>72</v>
      </c>
      <c r="C60" s="135">
        <v>12</v>
      </c>
      <c r="D60" s="66" t="s">
        <v>26</v>
      </c>
      <c r="E60" s="70">
        <f aca="true" t="shared" si="7" ref="E60:E72">G60*0.1765</f>
        <v>4.765499999999999</v>
      </c>
      <c r="F60" s="70">
        <f aca="true" t="shared" si="8" ref="F60:F72">G60*0.8535</f>
        <v>23.0445</v>
      </c>
      <c r="G60" s="70">
        <v>27</v>
      </c>
      <c r="H60" s="67">
        <f t="shared" si="0"/>
        <v>324</v>
      </c>
      <c r="I60" s="69">
        <f t="shared" si="4"/>
        <v>0.00200255115127531</v>
      </c>
      <c r="J60" s="100" t="s">
        <v>54</v>
      </c>
      <c r="K60" s="53"/>
    </row>
    <row r="61" spans="1:11" s="81" customFormat="1" ht="12.75">
      <c r="A61" s="51" t="s">
        <v>87</v>
      </c>
      <c r="B61" s="74" t="s">
        <v>73</v>
      </c>
      <c r="C61" s="135">
        <v>12</v>
      </c>
      <c r="D61" s="66" t="s">
        <v>26</v>
      </c>
      <c r="E61" s="70">
        <f t="shared" si="7"/>
        <v>3.8124000000000002</v>
      </c>
      <c r="F61" s="70">
        <f t="shared" si="8"/>
        <v>18.4356</v>
      </c>
      <c r="G61" s="70">
        <v>21.6</v>
      </c>
      <c r="H61" s="67">
        <f t="shared" si="0"/>
        <v>259.20000000000005</v>
      </c>
      <c r="I61" s="69">
        <f t="shared" si="4"/>
        <v>0.0016020409210202482</v>
      </c>
      <c r="J61" s="100" t="s">
        <v>54</v>
      </c>
      <c r="K61" s="53"/>
    </row>
    <row r="62" spans="1:11" s="81" customFormat="1" ht="12.75">
      <c r="A62" s="51" t="s">
        <v>88</v>
      </c>
      <c r="B62" s="74" t="s">
        <v>74</v>
      </c>
      <c r="C62" s="135">
        <v>12</v>
      </c>
      <c r="D62" s="66" t="s">
        <v>26</v>
      </c>
      <c r="E62" s="70">
        <f t="shared" si="7"/>
        <v>14.2965</v>
      </c>
      <c r="F62" s="70">
        <f t="shared" si="8"/>
        <v>69.1335</v>
      </c>
      <c r="G62" s="70">
        <v>81</v>
      </c>
      <c r="H62" s="67">
        <f t="shared" si="0"/>
        <v>972</v>
      </c>
      <c r="I62" s="69">
        <f t="shared" si="4"/>
        <v>0.00600765345382593</v>
      </c>
      <c r="J62" s="100" t="s">
        <v>54</v>
      </c>
      <c r="K62" s="53"/>
    </row>
    <row r="63" spans="1:11" s="81" customFormat="1" ht="12.75">
      <c r="A63" s="51" t="s">
        <v>89</v>
      </c>
      <c r="B63" s="74" t="s">
        <v>75</v>
      </c>
      <c r="C63" s="135">
        <v>12</v>
      </c>
      <c r="D63" s="66" t="s">
        <v>26</v>
      </c>
      <c r="E63" s="70">
        <f t="shared" si="7"/>
        <v>5.956874999999999</v>
      </c>
      <c r="F63" s="70">
        <f t="shared" si="8"/>
        <v>28.805625000000003</v>
      </c>
      <c r="G63" s="70">
        <v>33.75</v>
      </c>
      <c r="H63" s="67">
        <f t="shared" si="0"/>
        <v>405</v>
      </c>
      <c r="I63" s="69">
        <f t="shared" si="4"/>
        <v>0.0025031889390941375</v>
      </c>
      <c r="J63" s="100" t="s">
        <v>54</v>
      </c>
      <c r="K63" s="53"/>
    </row>
    <row r="64" spans="1:11" s="81" customFormat="1" ht="12.75">
      <c r="A64" s="51" t="s">
        <v>90</v>
      </c>
      <c r="B64" s="74" t="s">
        <v>76</v>
      </c>
      <c r="C64" s="135">
        <v>12</v>
      </c>
      <c r="D64" s="66" t="s">
        <v>26</v>
      </c>
      <c r="E64" s="70">
        <f t="shared" si="7"/>
        <v>9.530999999999999</v>
      </c>
      <c r="F64" s="70">
        <f t="shared" si="8"/>
        <v>46.089</v>
      </c>
      <c r="G64" s="70">
        <v>54</v>
      </c>
      <c r="H64" s="67">
        <f t="shared" si="0"/>
        <v>648</v>
      </c>
      <c r="I64" s="69">
        <f t="shared" si="4"/>
        <v>0.00400510230255062</v>
      </c>
      <c r="J64" s="100" t="s">
        <v>54</v>
      </c>
      <c r="K64" s="53"/>
    </row>
    <row r="65" spans="1:11" s="81" customFormat="1" ht="12.75">
      <c r="A65" s="51" t="s">
        <v>91</v>
      </c>
      <c r="B65" s="52" t="s">
        <v>77</v>
      </c>
      <c r="C65" s="135">
        <v>12</v>
      </c>
      <c r="D65" s="66" t="s">
        <v>26</v>
      </c>
      <c r="E65" s="70">
        <f t="shared" si="7"/>
        <v>23.827499999999997</v>
      </c>
      <c r="F65" s="70">
        <f t="shared" si="8"/>
        <v>115.22250000000001</v>
      </c>
      <c r="G65" s="70">
        <v>135</v>
      </c>
      <c r="H65" s="67">
        <f t="shared" si="0"/>
        <v>1620</v>
      </c>
      <c r="I65" s="69">
        <f t="shared" si="4"/>
        <v>0.01001275575637655</v>
      </c>
      <c r="J65" s="100" t="s">
        <v>54</v>
      </c>
      <c r="K65" s="53"/>
    </row>
    <row r="66" spans="1:11" s="81" customFormat="1" ht="12.75">
      <c r="A66" s="51" t="s">
        <v>92</v>
      </c>
      <c r="B66" s="52" t="s">
        <v>80</v>
      </c>
      <c r="C66" s="135">
        <v>2</v>
      </c>
      <c r="D66" s="66" t="s">
        <v>26</v>
      </c>
      <c r="E66" s="70">
        <f t="shared" si="7"/>
        <v>35.3</v>
      </c>
      <c r="F66" s="70">
        <f t="shared" si="8"/>
        <v>170.70000000000002</v>
      </c>
      <c r="G66" s="70">
        <v>200</v>
      </c>
      <c r="H66" s="67">
        <f t="shared" si="0"/>
        <v>400</v>
      </c>
      <c r="I66" s="69">
        <f t="shared" si="4"/>
        <v>0.002472285371944827</v>
      </c>
      <c r="J66" s="100" t="s">
        <v>54</v>
      </c>
      <c r="K66" s="53"/>
    </row>
    <row r="67" spans="1:11" s="81" customFormat="1" ht="12.75">
      <c r="A67" s="51" t="s">
        <v>107</v>
      </c>
      <c r="B67" s="52" t="s">
        <v>114</v>
      </c>
      <c r="C67" s="135">
        <v>10</v>
      </c>
      <c r="D67" s="66" t="s">
        <v>5</v>
      </c>
      <c r="E67" s="70">
        <f t="shared" si="7"/>
        <v>1019.2874999999999</v>
      </c>
      <c r="F67" s="70">
        <f t="shared" si="8"/>
        <v>4928.962500000001</v>
      </c>
      <c r="G67" s="70">
        <v>5775</v>
      </c>
      <c r="H67" s="67">
        <f t="shared" si="0"/>
        <v>57750</v>
      </c>
      <c r="I67" s="69">
        <f t="shared" si="4"/>
        <v>0.3569362005745344</v>
      </c>
      <c r="J67" s="100" t="s">
        <v>54</v>
      </c>
      <c r="K67" s="53"/>
    </row>
    <row r="68" spans="1:11" s="81" customFormat="1" ht="12.75">
      <c r="A68" s="51" t="s">
        <v>109</v>
      </c>
      <c r="B68" s="82" t="s">
        <v>124</v>
      </c>
      <c r="C68" s="135">
        <v>5</v>
      </c>
      <c r="D68" s="83" t="s">
        <v>20</v>
      </c>
      <c r="E68" s="70">
        <f t="shared" si="7"/>
        <v>4.74785</v>
      </c>
      <c r="F68" s="70">
        <f t="shared" si="8"/>
        <v>22.95915</v>
      </c>
      <c r="G68" s="70">
        <v>26.9</v>
      </c>
      <c r="H68" s="67">
        <f t="shared" si="0"/>
        <v>134.5</v>
      </c>
      <c r="I68" s="69">
        <f t="shared" si="4"/>
        <v>0.0008313059563164481</v>
      </c>
      <c r="J68" s="100" t="s">
        <v>54</v>
      </c>
      <c r="K68" s="53"/>
    </row>
    <row r="69" spans="1:11" s="81" customFormat="1" ht="12.75">
      <c r="A69" s="51" t="s">
        <v>123</v>
      </c>
      <c r="B69" s="82" t="s">
        <v>125</v>
      </c>
      <c r="C69" s="135">
        <v>5</v>
      </c>
      <c r="D69" s="83" t="s">
        <v>20</v>
      </c>
      <c r="E69" s="70">
        <f t="shared" si="7"/>
        <v>1.32375</v>
      </c>
      <c r="F69" s="70">
        <f t="shared" si="8"/>
        <v>6.40125</v>
      </c>
      <c r="G69" s="70">
        <v>7.5</v>
      </c>
      <c r="H69" s="67">
        <f t="shared" si="0"/>
        <v>37.5</v>
      </c>
      <c r="I69" s="69">
        <f t="shared" si="4"/>
        <v>0.00023177675361982754</v>
      </c>
      <c r="J69" s="100" t="s">
        <v>54</v>
      </c>
      <c r="K69" s="53"/>
    </row>
    <row r="70" spans="1:11" s="81" customFormat="1" ht="12.75">
      <c r="A70" s="51" t="s">
        <v>129</v>
      </c>
      <c r="B70" s="82" t="s">
        <v>126</v>
      </c>
      <c r="C70" s="135">
        <v>5</v>
      </c>
      <c r="D70" s="83" t="s">
        <v>20</v>
      </c>
      <c r="E70" s="70">
        <f t="shared" si="7"/>
        <v>18.179499999999997</v>
      </c>
      <c r="F70" s="70">
        <f t="shared" si="8"/>
        <v>87.9105</v>
      </c>
      <c r="G70" s="70">
        <v>103</v>
      </c>
      <c r="H70" s="67">
        <f t="shared" si="0"/>
        <v>515</v>
      </c>
      <c r="I70" s="69">
        <f t="shared" si="4"/>
        <v>0.0031830674163789647</v>
      </c>
      <c r="J70" s="100" t="s">
        <v>54</v>
      </c>
      <c r="K70" s="53"/>
    </row>
    <row r="71" spans="1:11" s="81" customFormat="1" ht="12.75">
      <c r="A71" s="51" t="s">
        <v>130</v>
      </c>
      <c r="B71" s="82" t="s">
        <v>127</v>
      </c>
      <c r="C71" s="135">
        <v>10</v>
      </c>
      <c r="D71" s="83" t="s">
        <v>20</v>
      </c>
      <c r="E71" s="70">
        <f t="shared" si="7"/>
        <v>0.7942499999999999</v>
      </c>
      <c r="F71" s="70">
        <f t="shared" si="8"/>
        <v>3.8407500000000003</v>
      </c>
      <c r="G71" s="70">
        <v>4.5</v>
      </c>
      <c r="H71" s="67">
        <f t="shared" si="0"/>
        <v>45</v>
      </c>
      <c r="I71" s="69">
        <f t="shared" si="4"/>
        <v>0.00027813210434379305</v>
      </c>
      <c r="J71" s="100" t="s">
        <v>54</v>
      </c>
      <c r="K71" s="53"/>
    </row>
    <row r="72" spans="1:11" s="81" customFormat="1" ht="12.75">
      <c r="A72" s="51" t="s">
        <v>131</v>
      </c>
      <c r="B72" s="82" t="s">
        <v>128</v>
      </c>
      <c r="C72" s="135">
        <v>10</v>
      </c>
      <c r="D72" s="83" t="s">
        <v>20</v>
      </c>
      <c r="E72" s="70">
        <f t="shared" si="7"/>
        <v>3.883</v>
      </c>
      <c r="F72" s="70">
        <f t="shared" si="8"/>
        <v>18.777</v>
      </c>
      <c r="G72" s="70">
        <v>22</v>
      </c>
      <c r="H72" s="67">
        <f t="shared" si="0"/>
        <v>220</v>
      </c>
      <c r="I72" s="69">
        <f>H72/$H$74</f>
        <v>0.0013597569545696548</v>
      </c>
      <c r="J72" s="100" t="s">
        <v>54</v>
      </c>
      <c r="K72" s="53"/>
    </row>
    <row r="73" spans="1:10" ht="12.75">
      <c r="A73" s="152"/>
      <c r="B73" s="153"/>
      <c r="C73" s="153"/>
      <c r="D73" s="153"/>
      <c r="E73" s="153"/>
      <c r="F73" s="153"/>
      <c r="G73" s="153"/>
      <c r="H73" s="153"/>
      <c r="I73" s="154"/>
      <c r="J73" s="6"/>
    </row>
    <row r="74" spans="1:10" ht="12.75">
      <c r="A74" s="155" t="s">
        <v>6</v>
      </c>
      <c r="B74" s="156"/>
      <c r="C74" s="156"/>
      <c r="D74" s="156"/>
      <c r="E74" s="156"/>
      <c r="F74" s="156"/>
      <c r="G74" s="157"/>
      <c r="H74" s="8">
        <f>SUM(H10:H72)</f>
        <v>161793.62</v>
      </c>
      <c r="I74" s="29">
        <f>SUM(I10:I72)</f>
        <v>1</v>
      </c>
      <c r="J74" s="6"/>
    </row>
    <row r="75" spans="1:10" ht="12.75">
      <c r="A75" s="155" t="s">
        <v>158</v>
      </c>
      <c r="B75" s="156"/>
      <c r="C75" s="156"/>
      <c r="D75" s="156"/>
      <c r="E75" s="156"/>
      <c r="F75" s="156"/>
      <c r="G75" s="157"/>
      <c r="H75" s="8">
        <f>H74*0.22</f>
        <v>35594.5964</v>
      </c>
      <c r="I75" s="9"/>
      <c r="J75" s="6"/>
    </row>
    <row r="76" spans="1:10" ht="12.75">
      <c r="A76" s="155" t="s">
        <v>7</v>
      </c>
      <c r="B76" s="156"/>
      <c r="C76" s="156"/>
      <c r="D76" s="156"/>
      <c r="E76" s="156"/>
      <c r="F76" s="156"/>
      <c r="G76" s="157"/>
      <c r="H76" s="8">
        <f>H74+H75</f>
        <v>197388.2164</v>
      </c>
      <c r="I76" s="9"/>
      <c r="J76" s="6"/>
    </row>
    <row r="77" spans="1:10" ht="12.75">
      <c r="A77" s="10"/>
      <c r="B77" s="11"/>
      <c r="C77" s="7"/>
      <c r="D77" s="6"/>
      <c r="E77" s="6"/>
      <c r="F77" s="6"/>
      <c r="G77" s="93"/>
      <c r="H77" s="6"/>
      <c r="I77" s="6"/>
      <c r="J77" s="6"/>
    </row>
    <row r="78" spans="1:10" ht="12.75">
      <c r="A78" s="10"/>
      <c r="B78" s="11" t="s">
        <v>17</v>
      </c>
      <c r="C78" s="6"/>
      <c r="D78" s="6"/>
      <c r="E78" s="6"/>
      <c r="F78" s="6"/>
      <c r="G78" s="93"/>
      <c r="H78" s="6"/>
      <c r="I78" s="6"/>
      <c r="J78" s="37"/>
    </row>
    <row r="79" spans="1:9" ht="12.75">
      <c r="A79" s="12">
        <v>1</v>
      </c>
      <c r="B79" s="158" t="s">
        <v>137</v>
      </c>
      <c r="C79" s="158"/>
      <c r="D79" s="158"/>
      <c r="E79" s="158"/>
      <c r="F79" s="158"/>
      <c r="G79" s="158"/>
      <c r="H79" s="158"/>
      <c r="I79" s="158"/>
    </row>
    <row r="80" spans="1:9" ht="12.75">
      <c r="A80" s="12">
        <v>2</v>
      </c>
      <c r="B80" s="149" t="s">
        <v>18</v>
      </c>
      <c r="C80" s="149"/>
      <c r="D80" s="149"/>
      <c r="E80" s="149"/>
      <c r="F80" s="149"/>
      <c r="G80" s="149"/>
      <c r="H80" s="149"/>
      <c r="I80" s="149"/>
    </row>
    <row r="81" spans="1:9" ht="12.75">
      <c r="A81" s="12">
        <v>3</v>
      </c>
      <c r="B81" s="149" t="s">
        <v>19</v>
      </c>
      <c r="C81" s="149"/>
      <c r="D81" s="149"/>
      <c r="E81" s="149"/>
      <c r="F81" s="149"/>
      <c r="G81" s="149"/>
      <c r="H81" s="149"/>
      <c r="I81" s="149"/>
    </row>
    <row r="82" spans="1:9" ht="12.75">
      <c r="A82" s="12">
        <v>4</v>
      </c>
      <c r="B82" s="149" t="s">
        <v>178</v>
      </c>
      <c r="C82" s="149"/>
      <c r="D82" s="149"/>
      <c r="E82" s="149"/>
      <c r="F82" s="149"/>
      <c r="G82" s="149"/>
      <c r="H82" s="149"/>
      <c r="I82" s="149"/>
    </row>
    <row r="84" spans="1:9" ht="12.75">
      <c r="A84" s="12"/>
      <c r="B84" s="11"/>
      <c r="C84" s="7"/>
      <c r="D84" s="6"/>
      <c r="E84" s="6"/>
      <c r="F84" s="6"/>
      <c r="G84" s="93"/>
      <c r="H84" s="6"/>
      <c r="I84" s="6"/>
    </row>
    <row r="85" spans="1:9" ht="12.75">
      <c r="A85" s="12"/>
      <c r="B85" s="11"/>
      <c r="C85" s="7"/>
      <c r="D85" s="6"/>
      <c r="E85" s="6"/>
      <c r="F85" s="6"/>
      <c r="G85" s="93"/>
      <c r="H85" s="6"/>
      <c r="I85" s="6"/>
    </row>
    <row r="86" spans="1:9" ht="12.75">
      <c r="A86" s="61"/>
      <c r="B86" s="150" t="s">
        <v>102</v>
      </c>
      <c r="C86" s="150"/>
      <c r="D86" s="150"/>
      <c r="E86" s="150"/>
      <c r="F86" s="150"/>
      <c r="G86" s="150"/>
      <c r="H86" s="150"/>
      <c r="I86" s="60"/>
    </row>
    <row r="87" spans="1:9" ht="12.75">
      <c r="A87" s="61"/>
      <c r="B87" s="150"/>
      <c r="C87" s="150"/>
      <c r="D87" s="150"/>
      <c r="E87" s="150"/>
      <c r="F87" s="150"/>
      <c r="G87" s="150"/>
      <c r="H87" s="150"/>
      <c r="I87" s="60"/>
    </row>
    <row r="88" spans="1:9" ht="12.75">
      <c r="A88" s="61"/>
      <c r="B88" s="150"/>
      <c r="C88" s="150"/>
      <c r="D88" s="150"/>
      <c r="E88" s="150"/>
      <c r="F88" s="150"/>
      <c r="G88" s="150"/>
      <c r="H88" s="150"/>
      <c r="I88" s="60"/>
    </row>
    <row r="89" spans="1:9" ht="12.75">
      <c r="A89" s="61"/>
      <c r="B89" s="150"/>
      <c r="C89" s="150"/>
      <c r="D89" s="150"/>
      <c r="E89" s="150"/>
      <c r="F89" s="150"/>
      <c r="G89" s="150"/>
      <c r="H89" s="150"/>
      <c r="I89" s="60"/>
    </row>
  </sheetData>
  <sheetProtection/>
  <mergeCells count="17">
    <mergeCell ref="J17:K17"/>
    <mergeCell ref="C1:I1"/>
    <mergeCell ref="C2:I2"/>
    <mergeCell ref="D3:E3"/>
    <mergeCell ref="C4:E4"/>
    <mergeCell ref="G4:I4"/>
    <mergeCell ref="A6:I6"/>
    <mergeCell ref="B80:I80"/>
    <mergeCell ref="B81:I81"/>
    <mergeCell ref="B82:I82"/>
    <mergeCell ref="B86:H89"/>
    <mergeCell ref="J7:J9"/>
    <mergeCell ref="A73:I73"/>
    <mergeCell ref="A74:G74"/>
    <mergeCell ref="A75:G75"/>
    <mergeCell ref="A76:G76"/>
    <mergeCell ref="B79:I7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FUNDACAO DE APOIO A PESQUISA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FUNDACAO DE APOIO A PESQUISA</dc:creator>
  <cp:keywords/>
  <dc:description/>
  <cp:lastModifiedBy>JUNIOR</cp:lastModifiedBy>
  <cp:lastPrinted>2014-09-24T19:10:34Z</cp:lastPrinted>
  <dcterms:created xsi:type="dcterms:W3CDTF">2000-11-27T12:10:10Z</dcterms:created>
  <dcterms:modified xsi:type="dcterms:W3CDTF">2016-06-29T19:05:34Z</dcterms:modified>
  <cp:category/>
  <cp:version/>
  <cp:contentType/>
  <cp:contentStatus/>
</cp:coreProperties>
</file>